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customMetadata/metadata.xml" ContentType="application/vnd.titus.tmi.metadata+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87593\Work Folders\Documents\Projects\Wallgrove Battery\Operations Data\"/>
    </mc:Choice>
  </mc:AlternateContent>
  <bookViews>
    <workbookView xWindow="0" yWindow="0" windowWidth="25125" windowHeight="12000" tabRatio="805"/>
  </bookViews>
  <sheets>
    <sheet name="Readme and Disclaimer" sheetId="16" r:id="rId1"/>
    <sheet name="Explanation of data fields"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1" l="1"/>
  <c r="S15" i="1" s="1"/>
  <c r="L15" i="1"/>
  <c r="K15" i="1"/>
  <c r="P15" i="1" l="1"/>
  <c r="I15" i="1"/>
  <c r="AE11" i="1"/>
  <c r="N11" i="1"/>
  <c r="AE10" i="1"/>
  <c r="AE9" i="1"/>
  <c r="AE6" i="1"/>
  <c r="N10" i="1"/>
  <c r="M14" i="1"/>
  <c r="N14" i="1"/>
  <c r="O14" i="1"/>
  <c r="Q14" i="1"/>
  <c r="R14" i="1"/>
  <c r="S14" i="1"/>
  <c r="M13" i="1"/>
  <c r="N13" i="1"/>
  <c r="O13" i="1"/>
  <c r="M6" i="1"/>
  <c r="N6" i="1"/>
  <c r="M9" i="1"/>
  <c r="N9" i="1"/>
  <c r="H9" i="1"/>
  <c r="F2" i="1"/>
  <c r="G2" i="1" s="1"/>
  <c r="H2" i="1" s="1"/>
  <c r="I2" i="1" s="1"/>
  <c r="I5" i="1" s="1"/>
  <c r="J2" i="1"/>
  <c r="J5" i="1" s="1"/>
  <c r="M2" i="1"/>
  <c r="N2" i="1" s="1"/>
  <c r="Q2" i="1"/>
  <c r="Q5" i="1" s="1"/>
  <c r="T2" i="1"/>
  <c r="U2" i="1" s="1"/>
  <c r="U5" i="1" s="1"/>
  <c r="V2" i="1"/>
  <c r="W2" i="1" s="1"/>
  <c r="X2" i="1" s="1"/>
  <c r="Y2" i="1" s="1"/>
  <c r="Z2" i="1" s="1"/>
  <c r="AA2" i="1" s="1"/>
  <c r="AB2" i="1" s="1"/>
  <c r="AC2" i="1" s="1"/>
  <c r="AD2" i="1" s="1"/>
  <c r="AD5" i="1" s="1"/>
  <c r="AE2" i="1"/>
  <c r="AF2" i="1" s="1"/>
  <c r="AG2" i="1" s="1"/>
  <c r="AH2" i="1" s="1"/>
  <c r="AI2" i="1" s="1"/>
  <c r="AJ2" i="1" s="1"/>
  <c r="AK2" i="1" s="1"/>
  <c r="AL2" i="1" s="1"/>
  <c r="AM2" i="1" s="1"/>
  <c r="AN2" i="1" s="1"/>
  <c r="AN5" i="1" s="1"/>
  <c r="AO2" i="1"/>
  <c r="AP2" i="1" s="1"/>
  <c r="AP5" i="1" s="1"/>
  <c r="AQ2" i="1"/>
  <c r="AQ5" i="1" s="1"/>
  <c r="D2" i="1"/>
  <c r="E2" i="1" s="1"/>
  <c r="E5" i="1" s="1"/>
  <c r="C5" i="1"/>
  <c r="R2" i="1" l="1"/>
  <c r="S2" i="1" s="1"/>
  <c r="S5" i="1" s="1"/>
  <c r="AE5" i="1"/>
  <c r="D5" i="1"/>
  <c r="X5" i="1"/>
  <c r="G5" i="1"/>
  <c r="H5" i="1"/>
  <c r="W5" i="1"/>
  <c r="AB5" i="1"/>
  <c r="AR2" i="1"/>
  <c r="K2" i="1"/>
  <c r="T5" i="1"/>
  <c r="O2" i="1"/>
  <c r="N5" i="1"/>
  <c r="AJ5" i="1"/>
  <c r="M5" i="1"/>
  <c r="AC5" i="1"/>
  <c r="AK5" i="1"/>
  <c r="F5" i="1"/>
  <c r="V5" i="1"/>
  <c r="AL5" i="1"/>
  <c r="AM5" i="1"/>
  <c r="AF5" i="1"/>
  <c r="Y5" i="1"/>
  <c r="AG5" i="1"/>
  <c r="AO5" i="1"/>
  <c r="Z5" i="1"/>
  <c r="AH5" i="1"/>
  <c r="AA5" i="1"/>
  <c r="AI5" i="1"/>
  <c r="R5" i="1" l="1"/>
  <c r="K5" i="1"/>
  <c r="L2" i="1"/>
  <c r="L5" i="1" s="1"/>
  <c r="AS2" i="1"/>
  <c r="AR5" i="1"/>
  <c r="P2" i="1"/>
  <c r="P5" i="1" s="1"/>
  <c r="O5" i="1"/>
  <c r="AT2" i="1" l="1"/>
  <c r="AS5" i="1"/>
  <c r="AU2" i="1" l="1"/>
  <c r="AT5" i="1"/>
  <c r="Q15" i="1"/>
  <c r="AV2" i="1" l="1"/>
  <c r="AU5" i="1"/>
  <c r="AW2" i="1" l="1"/>
  <c r="AV5" i="1"/>
  <c r="Q62" i="1"/>
  <c r="Q61" i="1"/>
  <c r="Q60" i="1"/>
  <c r="Q59" i="1"/>
  <c r="Q58" i="1"/>
  <c r="Q57" i="1"/>
  <c r="Q56" i="1"/>
  <c r="Q55" i="1"/>
  <c r="Q54" i="1"/>
  <c r="Q53" i="1"/>
  <c r="Q52" i="1"/>
  <c r="Q51" i="1"/>
  <c r="Q50" i="1"/>
  <c r="Q49" i="1"/>
  <c r="Q48" i="1"/>
  <c r="Q47" i="1"/>
  <c r="Q46" i="1"/>
  <c r="Q45" i="1"/>
  <c r="Q44" i="1"/>
  <c r="Q43" i="1"/>
  <c r="Q42" i="1"/>
  <c r="Q41" i="1"/>
  <c r="Q40" i="1"/>
  <c r="Q39" i="1"/>
  <c r="Q37" i="1"/>
  <c r="Q36" i="1"/>
  <c r="Q35" i="1"/>
  <c r="Q34" i="1"/>
  <c r="Q33" i="1"/>
  <c r="Q32" i="1"/>
  <c r="Q31" i="1"/>
  <c r="Q30" i="1"/>
  <c r="Q29" i="1"/>
  <c r="Q28" i="1"/>
  <c r="Q27" i="1"/>
  <c r="Q26" i="1"/>
  <c r="Q25" i="1"/>
  <c r="Q24" i="1"/>
  <c r="Q23" i="1"/>
  <c r="Q22" i="1"/>
  <c r="Q21" i="1"/>
  <c r="Q20" i="1"/>
  <c r="Q19" i="1"/>
  <c r="Q18" i="1"/>
  <c r="Q17" i="1"/>
  <c r="Q16" i="1"/>
  <c r="J62" i="1"/>
  <c r="J61" i="1"/>
  <c r="J60" i="1"/>
  <c r="J59" i="1"/>
  <c r="J58" i="1"/>
  <c r="J57" i="1"/>
  <c r="J56" i="1"/>
  <c r="J55" i="1"/>
  <c r="J54" i="1"/>
  <c r="J53" i="1"/>
  <c r="J52" i="1"/>
  <c r="J51" i="1"/>
  <c r="J50" i="1"/>
  <c r="J49" i="1"/>
  <c r="J48" i="1"/>
  <c r="J47" i="1"/>
  <c r="J46" i="1"/>
  <c r="J45" i="1"/>
  <c r="J44" i="1"/>
  <c r="J43" i="1"/>
  <c r="J42" i="1"/>
  <c r="J41" i="1"/>
  <c r="J40" i="1"/>
  <c r="J39" i="1"/>
  <c r="J37" i="1"/>
  <c r="J36" i="1"/>
  <c r="J35" i="1"/>
  <c r="J34" i="1"/>
  <c r="J33" i="1"/>
  <c r="J32" i="1"/>
  <c r="J31" i="1"/>
  <c r="J30" i="1"/>
  <c r="J29" i="1"/>
  <c r="J28" i="1"/>
  <c r="J27" i="1"/>
  <c r="J26" i="1"/>
  <c r="J25" i="1"/>
  <c r="J24" i="1"/>
  <c r="J23" i="1"/>
  <c r="J22" i="1"/>
  <c r="J21" i="1"/>
  <c r="J20" i="1"/>
  <c r="J19" i="1"/>
  <c r="J18" i="1"/>
  <c r="J17" i="1"/>
  <c r="J16" i="1"/>
  <c r="J15" i="1"/>
  <c r="AX2" i="1" l="1"/>
  <c r="AW5" i="1"/>
  <c r="P20" i="1"/>
  <c r="R20" i="1" s="1"/>
  <c r="S20" i="1" s="1"/>
  <c r="I18" i="1"/>
  <c r="K18" i="1" s="1"/>
  <c r="L18" i="1" s="1"/>
  <c r="I19" i="1"/>
  <c r="K19" i="1" s="1"/>
  <c r="L19" i="1" s="1"/>
  <c r="I20" i="1"/>
  <c r="K20" i="1" s="1"/>
  <c r="L20" i="1" s="1"/>
  <c r="P18" i="1"/>
  <c r="R18" i="1" s="1"/>
  <c r="S18" i="1" s="1"/>
  <c r="P19" i="1"/>
  <c r="R19" i="1" s="1"/>
  <c r="S19" i="1" s="1"/>
  <c r="AY2" i="1" l="1"/>
  <c r="AX5"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A33" i="1"/>
  <c r="BA32" i="1"/>
  <c r="BA31" i="1"/>
  <c r="BA30" i="1"/>
  <c r="BA29" i="1"/>
  <c r="BA28" i="1"/>
  <c r="BA27" i="1"/>
  <c r="BA26" i="1"/>
  <c r="BA25" i="1"/>
  <c r="BA24" i="1"/>
  <c r="BA23" i="1"/>
  <c r="BA22" i="1"/>
  <c r="BA21" i="1"/>
  <c r="BA20" i="1"/>
  <c r="BA19" i="1"/>
  <c r="BA18" i="1"/>
  <c r="BA17" i="1"/>
  <c r="BA16" i="1"/>
  <c r="AW15" i="1"/>
  <c r="AZ2" i="1" l="1"/>
  <c r="AY5" i="1"/>
  <c r="P27" i="1"/>
  <c r="R27" i="1" s="1"/>
  <c r="S27" i="1" s="1"/>
  <c r="P35" i="1"/>
  <c r="R35" i="1" s="1"/>
  <c r="S35" i="1" s="1"/>
  <c r="P43" i="1"/>
  <c r="R43" i="1" s="1"/>
  <c r="S43" i="1" s="1"/>
  <c r="P52" i="1"/>
  <c r="R52" i="1" s="1"/>
  <c r="S52" i="1" s="1"/>
  <c r="P60" i="1"/>
  <c r="R60" i="1" s="1"/>
  <c r="S60" i="1" s="1"/>
  <c r="P25" i="1"/>
  <c r="R25" i="1" s="1"/>
  <c r="S25" i="1" s="1"/>
  <c r="P33" i="1"/>
  <c r="R33" i="1" s="1"/>
  <c r="S33" i="1" s="1"/>
  <c r="P41" i="1"/>
  <c r="R41" i="1" s="1"/>
  <c r="S41" i="1" s="1"/>
  <c r="P50" i="1"/>
  <c r="R50" i="1" s="1"/>
  <c r="S50" i="1" s="1"/>
  <c r="P58" i="1"/>
  <c r="R58" i="1" s="1"/>
  <c r="S58" i="1" s="1"/>
  <c r="P24" i="1"/>
  <c r="R24" i="1" s="1"/>
  <c r="S24" i="1" s="1"/>
  <c r="P32" i="1"/>
  <c r="R32" i="1" s="1"/>
  <c r="S32" i="1" s="1"/>
  <c r="P40" i="1"/>
  <c r="R40" i="1" s="1"/>
  <c r="S40" i="1" s="1"/>
  <c r="P49" i="1"/>
  <c r="R49" i="1" s="1"/>
  <c r="S49" i="1" s="1"/>
  <c r="P57" i="1"/>
  <c r="R57" i="1" s="1"/>
  <c r="S57" i="1" s="1"/>
  <c r="P45" i="1"/>
  <c r="R45" i="1" s="1"/>
  <c r="S45" i="1" s="1"/>
  <c r="P30" i="1"/>
  <c r="R30" i="1" s="1"/>
  <c r="S30" i="1" s="1"/>
  <c r="P38" i="1"/>
  <c r="R38" i="1" s="1"/>
  <c r="P55" i="1"/>
  <c r="R55" i="1" s="1"/>
  <c r="S55" i="1" s="1"/>
  <c r="P17" i="1"/>
  <c r="R17" i="1" s="1"/>
  <c r="S17" i="1" s="1"/>
  <c r="I17" i="1"/>
  <c r="K17" i="1" s="1"/>
  <c r="L17" i="1" s="1"/>
  <c r="P23" i="1"/>
  <c r="R23" i="1" s="1"/>
  <c r="S23" i="1" s="1"/>
  <c r="P22" i="1"/>
  <c r="R22" i="1" s="1"/>
  <c r="S22" i="1" s="1"/>
  <c r="P31" i="1"/>
  <c r="R31" i="1" s="1"/>
  <c r="S31" i="1" s="1"/>
  <c r="P39" i="1"/>
  <c r="R39" i="1" s="1"/>
  <c r="S39" i="1" s="1"/>
  <c r="P48" i="1"/>
  <c r="R48" i="1" s="1"/>
  <c r="S48" i="1" s="1"/>
  <c r="P56" i="1"/>
  <c r="R56" i="1" s="1"/>
  <c r="S56" i="1" s="1"/>
  <c r="I16" i="1"/>
  <c r="K16" i="1" s="1"/>
  <c r="L16" i="1" s="1"/>
  <c r="I29" i="1"/>
  <c r="K29" i="1" s="1"/>
  <c r="L29" i="1" s="1"/>
  <c r="I37" i="1"/>
  <c r="K37" i="1" s="1"/>
  <c r="L37" i="1" s="1"/>
  <c r="I45" i="1"/>
  <c r="K45" i="1" s="1"/>
  <c r="L45" i="1" s="1"/>
  <c r="I46" i="1"/>
  <c r="K46" i="1" s="1"/>
  <c r="L46" i="1" s="1"/>
  <c r="I54" i="1"/>
  <c r="K54" i="1" s="1"/>
  <c r="L54" i="1" s="1"/>
  <c r="I62" i="1"/>
  <c r="K62" i="1" s="1"/>
  <c r="L62" i="1" s="1"/>
  <c r="I22" i="1"/>
  <c r="K22" i="1" s="1"/>
  <c r="L22" i="1" s="1"/>
  <c r="I21" i="1"/>
  <c r="K21" i="1" s="1"/>
  <c r="L21" i="1" s="1"/>
  <c r="P21" i="1"/>
  <c r="R21" i="1" s="1"/>
  <c r="S21" i="1" s="1"/>
  <c r="I30" i="1"/>
  <c r="K30" i="1" s="1"/>
  <c r="L30" i="1" s="1"/>
  <c r="I38" i="1"/>
  <c r="K38" i="1" s="1"/>
  <c r="I47" i="1"/>
  <c r="K47" i="1" s="1"/>
  <c r="L47" i="1" s="1"/>
  <c r="I55" i="1"/>
  <c r="K55" i="1" s="1"/>
  <c r="L55" i="1" s="1"/>
  <c r="I23" i="1"/>
  <c r="K23" i="1" s="1"/>
  <c r="L23" i="1" s="1"/>
  <c r="I31" i="1"/>
  <c r="K31" i="1" s="1"/>
  <c r="L31" i="1" s="1"/>
  <c r="I39" i="1"/>
  <c r="K39" i="1" s="1"/>
  <c r="L39" i="1" s="1"/>
  <c r="I48" i="1"/>
  <c r="K48" i="1" s="1"/>
  <c r="L48" i="1" s="1"/>
  <c r="I56" i="1"/>
  <c r="K56" i="1" s="1"/>
  <c r="L56" i="1" s="1"/>
  <c r="P26" i="1"/>
  <c r="R26" i="1" s="1"/>
  <c r="S26" i="1" s="1"/>
  <c r="P34" i="1"/>
  <c r="R34" i="1" s="1"/>
  <c r="S34" i="1" s="1"/>
  <c r="P42" i="1"/>
  <c r="R42" i="1" s="1"/>
  <c r="S42" i="1" s="1"/>
  <c r="P51" i="1"/>
  <c r="R51" i="1" s="1"/>
  <c r="S51" i="1" s="1"/>
  <c r="P59" i="1"/>
  <c r="R59" i="1" s="1"/>
  <c r="S59" i="1" s="1"/>
  <c r="I24" i="1"/>
  <c r="K24" i="1" s="1"/>
  <c r="L24" i="1" s="1"/>
  <c r="I32" i="1"/>
  <c r="K32" i="1" s="1"/>
  <c r="L32" i="1" s="1"/>
  <c r="I40" i="1"/>
  <c r="K40" i="1" s="1"/>
  <c r="L40" i="1" s="1"/>
  <c r="I49" i="1"/>
  <c r="K49" i="1" s="1"/>
  <c r="L49" i="1" s="1"/>
  <c r="I57" i="1"/>
  <c r="K57" i="1" s="1"/>
  <c r="L57" i="1" s="1"/>
  <c r="I25" i="1"/>
  <c r="K25" i="1" s="1"/>
  <c r="L25" i="1" s="1"/>
  <c r="I33" i="1"/>
  <c r="K33" i="1" s="1"/>
  <c r="L33" i="1" s="1"/>
  <c r="I41" i="1"/>
  <c r="K41" i="1" s="1"/>
  <c r="L41" i="1" s="1"/>
  <c r="I50" i="1"/>
  <c r="K50" i="1" s="1"/>
  <c r="L50" i="1" s="1"/>
  <c r="I58" i="1"/>
  <c r="K58" i="1" s="1"/>
  <c r="L58" i="1" s="1"/>
  <c r="P28" i="1"/>
  <c r="R28" i="1" s="1"/>
  <c r="S28" i="1" s="1"/>
  <c r="P36" i="1"/>
  <c r="R36" i="1" s="1"/>
  <c r="S36" i="1" s="1"/>
  <c r="P44" i="1"/>
  <c r="R44" i="1" s="1"/>
  <c r="S44" i="1" s="1"/>
  <c r="P53" i="1"/>
  <c r="R53" i="1" s="1"/>
  <c r="S53" i="1" s="1"/>
  <c r="P61" i="1"/>
  <c r="R61" i="1" s="1"/>
  <c r="S61" i="1" s="1"/>
  <c r="I26" i="1"/>
  <c r="K26" i="1" s="1"/>
  <c r="L26" i="1" s="1"/>
  <c r="I34" i="1"/>
  <c r="K34" i="1" s="1"/>
  <c r="L34" i="1" s="1"/>
  <c r="I42" i="1"/>
  <c r="K42" i="1" s="1"/>
  <c r="L42" i="1" s="1"/>
  <c r="I51" i="1"/>
  <c r="K51" i="1" s="1"/>
  <c r="L51" i="1" s="1"/>
  <c r="I59" i="1"/>
  <c r="K59" i="1" s="1"/>
  <c r="L59" i="1" s="1"/>
  <c r="P16" i="1"/>
  <c r="R16" i="1" s="1"/>
  <c r="S16" i="1" s="1"/>
  <c r="P29" i="1"/>
  <c r="R29" i="1" s="1"/>
  <c r="S29" i="1" s="1"/>
  <c r="P37" i="1"/>
  <c r="R37" i="1" s="1"/>
  <c r="S37" i="1" s="1"/>
  <c r="P54" i="1"/>
  <c r="R54" i="1" s="1"/>
  <c r="S54" i="1" s="1"/>
  <c r="P62" i="1"/>
  <c r="R62" i="1" s="1"/>
  <c r="S62" i="1" s="1"/>
  <c r="I27" i="1"/>
  <c r="K27" i="1" s="1"/>
  <c r="L27" i="1" s="1"/>
  <c r="I35" i="1"/>
  <c r="K35" i="1" s="1"/>
  <c r="L35" i="1" s="1"/>
  <c r="I43" i="1"/>
  <c r="K43" i="1" s="1"/>
  <c r="L43" i="1" s="1"/>
  <c r="I52" i="1"/>
  <c r="K52" i="1" s="1"/>
  <c r="L52" i="1" s="1"/>
  <c r="I60" i="1"/>
  <c r="K60" i="1" s="1"/>
  <c r="L60" i="1" s="1"/>
  <c r="P47" i="1"/>
  <c r="R47" i="1" s="1"/>
  <c r="S47" i="1" s="1"/>
  <c r="P46" i="1"/>
  <c r="R46" i="1" s="1"/>
  <c r="S46" i="1" s="1"/>
  <c r="I28" i="1"/>
  <c r="K28" i="1" s="1"/>
  <c r="L28" i="1" s="1"/>
  <c r="I36" i="1"/>
  <c r="K36" i="1" s="1"/>
  <c r="L36" i="1" s="1"/>
  <c r="I44" i="1"/>
  <c r="K44" i="1" s="1"/>
  <c r="L44" i="1" s="1"/>
  <c r="I53" i="1"/>
  <c r="K53" i="1" s="1"/>
  <c r="L53" i="1" s="1"/>
  <c r="I61" i="1"/>
  <c r="K61" i="1" s="1"/>
  <c r="L61" i="1" s="1"/>
  <c r="AR17" i="1"/>
  <c r="AQ17" i="1"/>
  <c r="AR25" i="1"/>
  <c r="AQ25" i="1"/>
  <c r="AR33" i="1"/>
  <c r="AQ33" i="1"/>
  <c r="AR41" i="1"/>
  <c r="AQ41" i="1"/>
  <c r="AR49" i="1"/>
  <c r="AQ49" i="1"/>
  <c r="AR57" i="1"/>
  <c r="AQ57" i="1"/>
  <c r="AR18" i="1"/>
  <c r="AQ18" i="1"/>
  <c r="AR26" i="1"/>
  <c r="AQ26" i="1"/>
  <c r="AR34" i="1"/>
  <c r="AQ34" i="1"/>
  <c r="AR42" i="1"/>
  <c r="AQ42" i="1"/>
  <c r="AR50" i="1"/>
  <c r="AQ50" i="1"/>
  <c r="AR58" i="1"/>
  <c r="AQ58" i="1"/>
  <c r="AR19" i="1"/>
  <c r="AQ19" i="1"/>
  <c r="AR27" i="1"/>
  <c r="AQ27" i="1"/>
  <c r="AR35" i="1"/>
  <c r="AQ35" i="1"/>
  <c r="AR43" i="1"/>
  <c r="AQ43" i="1"/>
  <c r="AR51" i="1"/>
  <c r="AQ51" i="1"/>
  <c r="AR59" i="1"/>
  <c r="AQ59" i="1"/>
  <c r="AQ20" i="1"/>
  <c r="AR20" i="1"/>
  <c r="AR28" i="1"/>
  <c r="AQ28" i="1"/>
  <c r="AR36" i="1"/>
  <c r="AQ36" i="1"/>
  <c r="AR44" i="1"/>
  <c r="AQ44" i="1"/>
  <c r="AR52" i="1"/>
  <c r="AQ52" i="1"/>
  <c r="AR60" i="1"/>
  <c r="AQ60" i="1"/>
  <c r="AR21" i="1"/>
  <c r="AQ21" i="1"/>
  <c r="AR29" i="1"/>
  <c r="AQ29" i="1"/>
  <c r="AR37" i="1"/>
  <c r="AQ37" i="1"/>
  <c r="AR45" i="1"/>
  <c r="AQ45" i="1"/>
  <c r="AQ53" i="1"/>
  <c r="AR53" i="1"/>
  <c r="AQ61" i="1"/>
  <c r="AR61" i="1"/>
  <c r="AR22" i="1"/>
  <c r="AQ22" i="1"/>
  <c r="AR30" i="1"/>
  <c r="AQ30" i="1"/>
  <c r="AR46" i="1"/>
  <c r="AQ46" i="1"/>
  <c r="AR54" i="1"/>
  <c r="AQ54" i="1"/>
  <c r="AR62" i="1"/>
  <c r="AQ62" i="1"/>
  <c r="AR15" i="1"/>
  <c r="AQ15" i="1"/>
  <c r="AR23" i="1"/>
  <c r="AQ23" i="1"/>
  <c r="AR31" i="1"/>
  <c r="AQ31" i="1"/>
  <c r="AR39" i="1"/>
  <c r="AQ39" i="1"/>
  <c r="AR47" i="1"/>
  <c r="AQ47" i="1"/>
  <c r="AR55" i="1"/>
  <c r="AQ55" i="1"/>
  <c r="AR16" i="1"/>
  <c r="AQ16" i="1"/>
  <c r="AR24" i="1"/>
  <c r="AQ24" i="1"/>
  <c r="AQ32" i="1"/>
  <c r="AR32" i="1"/>
  <c r="AR40" i="1"/>
  <c r="AQ40" i="1"/>
  <c r="AR48" i="1"/>
  <c r="AQ48" i="1"/>
  <c r="AR56" i="1"/>
  <c r="AQ56" i="1"/>
  <c r="AW16" i="1"/>
  <c r="AW18" i="1"/>
  <c r="AW20" i="1"/>
  <c r="AW22" i="1"/>
  <c r="AW24" i="1"/>
  <c r="AW26" i="1"/>
  <c r="AW28" i="1"/>
  <c r="AW30" i="1"/>
  <c r="AW32" i="1"/>
  <c r="AW34" i="1"/>
  <c r="AW36" i="1"/>
  <c r="AW38" i="1"/>
  <c r="AW40" i="1"/>
  <c r="AW42" i="1"/>
  <c r="AW44" i="1"/>
  <c r="AW46" i="1"/>
  <c r="AW48" i="1"/>
  <c r="AW50" i="1"/>
  <c r="AW52" i="1"/>
  <c r="AW54" i="1"/>
  <c r="AW56" i="1"/>
  <c r="AW58" i="1"/>
  <c r="AW60" i="1"/>
  <c r="AW62" i="1"/>
  <c r="AW19" i="1"/>
  <c r="AW33" i="1"/>
  <c r="AW59" i="1"/>
  <c r="AW29" i="1"/>
  <c r="AW47" i="1"/>
  <c r="AW25" i="1"/>
  <c r="AW39" i="1"/>
  <c r="AW45" i="1"/>
  <c r="AW53" i="1"/>
  <c r="AW35" i="1"/>
  <c r="AW49" i="1"/>
  <c r="AW55" i="1"/>
  <c r="AW23" i="1"/>
  <c r="AW43" i="1"/>
  <c r="AW57" i="1"/>
  <c r="AW21" i="1"/>
  <c r="AW27" i="1"/>
  <c r="AW41" i="1"/>
  <c r="AW61" i="1"/>
  <c r="AW17" i="1"/>
  <c r="AW31" i="1"/>
  <c r="AW37" i="1"/>
  <c r="AW51" i="1"/>
  <c r="J38" i="1"/>
  <c r="BA15" i="1"/>
  <c r="AZ15" i="1"/>
  <c r="AZ17" i="1"/>
  <c r="AZ19" i="1"/>
  <c r="AZ21" i="1"/>
  <c r="AZ23" i="1"/>
  <c r="AZ25" i="1"/>
  <c r="AZ27" i="1"/>
  <c r="AZ29" i="1"/>
  <c r="AZ31" i="1"/>
  <c r="AZ33" i="1"/>
  <c r="AZ35" i="1"/>
  <c r="AZ37" i="1"/>
  <c r="AZ39" i="1"/>
  <c r="AZ41" i="1"/>
  <c r="AZ43" i="1"/>
  <c r="AZ45" i="1"/>
  <c r="AZ47" i="1"/>
  <c r="AZ49" i="1"/>
  <c r="AZ51" i="1"/>
  <c r="AZ53" i="1"/>
  <c r="AZ55" i="1"/>
  <c r="AZ57" i="1"/>
  <c r="AZ59" i="1"/>
  <c r="AZ61"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Z16" i="1"/>
  <c r="AZ18" i="1"/>
  <c r="AZ20" i="1"/>
  <c r="AZ22" i="1"/>
  <c r="AZ24" i="1"/>
  <c r="AZ26" i="1"/>
  <c r="AZ28" i="1"/>
  <c r="AZ30" i="1"/>
  <c r="AZ32" i="1"/>
  <c r="AZ34" i="1"/>
  <c r="AZ36" i="1"/>
  <c r="AZ38" i="1"/>
  <c r="AZ40" i="1"/>
  <c r="AZ42" i="1"/>
  <c r="AZ44" i="1"/>
  <c r="AZ46" i="1"/>
  <c r="AZ48" i="1"/>
  <c r="AZ50" i="1"/>
  <c r="AZ52" i="1"/>
  <c r="AZ54" i="1"/>
  <c r="AZ56" i="1"/>
  <c r="AZ58" i="1"/>
  <c r="AZ60" i="1"/>
  <c r="AZ62"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T16" i="1"/>
  <c r="AT18" i="1"/>
  <c r="AT20" i="1"/>
  <c r="AT22" i="1"/>
  <c r="AT24" i="1"/>
  <c r="AT15" i="1"/>
  <c r="AT17" i="1"/>
  <c r="AT19" i="1"/>
  <c r="AT21" i="1"/>
  <c r="AT23"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S61" i="1" l="1"/>
  <c r="AS23" i="1"/>
  <c r="AS22" i="1"/>
  <c r="AS51" i="1"/>
  <c r="AS19" i="1"/>
  <c r="AS17" i="1"/>
  <c r="AS60" i="1"/>
  <c r="AS25" i="1"/>
  <c r="BA2" i="1"/>
  <c r="BA5" i="1" s="1"/>
  <c r="AZ5" i="1"/>
  <c r="AQ38" i="1"/>
  <c r="L38" i="1"/>
  <c r="AS40" i="1"/>
  <c r="AS31" i="1"/>
  <c r="AS37" i="1"/>
  <c r="AS36" i="1"/>
  <c r="AS35" i="1"/>
  <c r="AS32" i="1"/>
  <c r="AS55" i="1"/>
  <c r="AS28" i="1"/>
  <c r="AS59" i="1"/>
  <c r="AS27" i="1"/>
  <c r="AS57" i="1"/>
  <c r="AS49" i="1"/>
  <c r="AS30" i="1"/>
  <c r="AS29" i="1"/>
  <c r="AS43" i="1"/>
  <c r="AS41" i="1"/>
  <c r="AS46" i="1"/>
  <c r="AS33" i="1"/>
  <c r="AS56" i="1"/>
  <c r="AS24" i="1"/>
  <c r="AS62" i="1"/>
  <c r="AS53" i="1"/>
  <c r="AS21" i="1"/>
  <c r="AS52" i="1"/>
  <c r="AS20" i="1"/>
  <c r="AS48" i="1"/>
  <c r="AS16" i="1"/>
  <c r="AS39" i="1"/>
  <c r="AS54" i="1"/>
  <c r="AS45" i="1"/>
  <c r="AS44" i="1"/>
  <c r="AS47" i="1"/>
  <c r="AS15" i="1"/>
  <c r="Q38" i="1"/>
  <c r="AS50" i="1"/>
  <c r="AS26" i="1"/>
  <c r="AS58" i="1"/>
  <c r="AS42" i="1"/>
  <c r="AS18" i="1"/>
  <c r="AS34" i="1"/>
  <c r="AR38" i="1" l="1"/>
  <c r="S38" i="1"/>
  <c r="AS38" i="1" l="1"/>
</calcChain>
</file>

<file path=xl/sharedStrings.xml><?xml version="1.0" encoding="utf-8"?>
<sst xmlns="http://schemas.openxmlformats.org/spreadsheetml/2006/main" count="245" uniqueCount="146">
  <si>
    <t>Units</t>
  </si>
  <si>
    <t>MWh</t>
  </si>
  <si>
    <t>Quantity</t>
  </si>
  <si>
    <t>Energy Import</t>
  </si>
  <si>
    <t>http://www.nemweb.com.au/Reports/Current/Causer_Pays/</t>
  </si>
  <si>
    <t>https://aemo.com.au/en/energy-systems/electricity/national-electricity-market-nem/data-nem/ancillary-services-data/ancillary-services-market-causer-pays-data</t>
  </si>
  <si>
    <t>MW</t>
  </si>
  <si>
    <t>Energy Export</t>
  </si>
  <si>
    <t>$/MWh</t>
  </si>
  <si>
    <t>http://nemweb.com.au/Reports/Current/Public_Prices/</t>
  </si>
  <si>
    <t>DREGION</t>
  </si>
  <si>
    <t>RRP</t>
  </si>
  <si>
    <t>RAISE6SECRRP</t>
  </si>
  <si>
    <t>RAISE60SECRRP</t>
  </si>
  <si>
    <t>RAISE5MINRRP</t>
  </si>
  <si>
    <t>RAISEREGRRP</t>
  </si>
  <si>
    <t>LOWER6SECRRP</t>
  </si>
  <si>
    <t>LOWER60SECRRP</t>
  </si>
  <si>
    <t>LOWER5MINRRP</t>
  </si>
  <si>
    <t>LOWERREGRRP</t>
  </si>
  <si>
    <t>UNIT_SOLUTION</t>
  </si>
  <si>
    <t>INITIALMW</t>
  </si>
  <si>
    <t>TOTALCLEARED</t>
  </si>
  <si>
    <t>LOWER5MIN</t>
  </si>
  <si>
    <t>LOWER60SEC</t>
  </si>
  <si>
    <t>LOWER6SEC</t>
  </si>
  <si>
    <t>RAISE5MIN</t>
  </si>
  <si>
    <t>RAISE60SEC</t>
  </si>
  <si>
    <t>RAISE6SEC</t>
  </si>
  <si>
    <t>LOWERREG</t>
  </si>
  <si>
    <t>RAISEREG</t>
  </si>
  <si>
    <t>http://nemweb.com.au/Reports/Current/Next_Day_Dispatch/</t>
  </si>
  <si>
    <t>$</t>
  </si>
  <si>
    <t>http://nemweb.com.au/Reports/Current/Marginal_Loss_Factors/</t>
  </si>
  <si>
    <t>DAILY</t>
  </si>
  <si>
    <t>TRANSMISSIONLOSSFACTOR</t>
  </si>
  <si>
    <t>WALGRVG1</t>
  </si>
  <si>
    <t>WALGRVL1</t>
  </si>
  <si>
    <t>Source File</t>
  </si>
  <si>
    <t>Source Field</t>
  </si>
  <si>
    <t>Relevant DUID</t>
  </si>
  <si>
    <t>N/A</t>
  </si>
  <si>
    <t>Storage Capacity</t>
  </si>
  <si>
    <t>Used</t>
  </si>
  <si>
    <t>Estimated Energy Imported</t>
  </si>
  <si>
    <t>Total</t>
  </si>
  <si>
    <t>Estimated Energy Exported</t>
  </si>
  <si>
    <t>Import</t>
  </si>
  <si>
    <t>Export</t>
  </si>
  <si>
    <t>Lower5min</t>
  </si>
  <si>
    <t>Lower60sec</t>
  </si>
  <si>
    <t>Lower6sec</t>
  </si>
  <si>
    <t>LowerReg</t>
  </si>
  <si>
    <t>Raise5min</t>
  </si>
  <si>
    <t>Raise60sec</t>
  </si>
  <si>
    <t>Raise6sec</t>
  </si>
  <si>
    <t>RaiseReg</t>
  </si>
  <si>
    <t>Marginal Loss Factor (MLF)</t>
  </si>
  <si>
    <t>Estimated Gross Revenue</t>
  </si>
  <si>
    <t>Energy Net</t>
  </si>
  <si>
    <t>FCAS Enablement</t>
  </si>
  <si>
    <t>$/MW/hr</t>
  </si>
  <si>
    <t>Due to FCAS &amp; PFR</t>
  </si>
  <si>
    <t>Ramp Duration</t>
  </si>
  <si>
    <t>LowerReg WALGRVL1</t>
  </si>
  <si>
    <t>RaiseReg WALGRVL1</t>
  </si>
  <si>
    <t>LowerReg WALGRVG1</t>
  </si>
  <si>
    <t>RaiseReg WALGRVG1</t>
  </si>
  <si>
    <t>https://visualisations.aemo.com.au/aemo/nemweb/index.html#public-prices</t>
  </si>
  <si>
    <t>Due to energy target</t>
  </si>
  <si>
    <t>Power Imported</t>
  </si>
  <si>
    <t>Average</t>
  </si>
  <si>
    <t xml:space="preserve"> Dispatch Target</t>
  </si>
  <si>
    <t>Power Exported</t>
  </si>
  <si>
    <t>minutes</t>
  </si>
  <si>
    <t>Instantaneous</t>
  </si>
  <si>
    <t>Mvar</t>
  </si>
  <si>
    <t>Reactive Power</t>
  </si>
  <si>
    <t>Available</t>
  </si>
  <si>
    <t>NSW RRP</t>
  </si>
  <si>
    <t>Energy</t>
  </si>
  <si>
    <t>Full field name in CSV file</t>
  </si>
  <si>
    <t>Date</t>
  </si>
  <si>
    <t>Transgrid SCADA</t>
  </si>
  <si>
    <t>Notes</t>
  </si>
  <si>
    <t>Element # = 460
Variable # = 2</t>
  </si>
  <si>
    <t>INTERVENTION=1 during interventions
INTERVENTION=0 at all other times</t>
  </si>
  <si>
    <t>Target MW at end of interval</t>
  </si>
  <si>
    <t>(Calculated)</t>
  </si>
  <si>
    <t>Average MW over the interval - calculated as the average of all the 4-second MW measurements over the interval</t>
  </si>
  <si>
    <t>Corresponds to SETTLEMENTDATE in NEXT_DAY_DISPATCH &amp; PUBLIC_PRICES</t>
  </si>
  <si>
    <t>Element # = 459
Variable # = 2</t>
  </si>
  <si>
    <t>Total MWh that would have been imported/exported if the BESS  ramped linearly from the previous dispatch target to the current dispatch target, with no adjustments for regulation FCAS, contingency FCAS, or PFR</t>
  </si>
  <si>
    <t>Total MWh imported/exported over the interval. Estimate based on Average MW over the interval</t>
  </si>
  <si>
    <t>Maximum amount of energy that could be stored in the BESS, measured at the end of the interval</t>
  </si>
  <si>
    <t>Amount of energy currently stored in the BESS, measured at the end of the interval</t>
  </si>
  <si>
    <t>Time to ramp to next target. This is usually 5 mins, but may be less, e.g. if ramping from 10MW import to 10MW export within the same interval, this DUID will need to ramp from 0MW to 10MW within the last 2.5 mins.</t>
  </si>
  <si>
    <t>Time to ramp to next target. This is usually 5 mins, but may be less, e.g. if ramping from 10MW import to 10MW export within the same interval, this DUID will need to ramp from 10MW to its new target (0MW) within the first 2.5mins.</t>
  </si>
  <si>
    <t>Report Type</t>
  </si>
  <si>
    <t>Report Version</t>
  </si>
  <si>
    <t>REGIONID = NSW1
INTERVENTION = 0</t>
  </si>
  <si>
    <t>Regional Reference Price for each of the 9 NEM spot markets, post intervention.</t>
  </si>
  <si>
    <t>Reactive power imported/exported, averaged over the interval.</t>
  </si>
  <si>
    <t xml:space="preserve"> Filters</t>
  </si>
  <si>
    <t>NEMWEB - NEXT DAY DISPATCH</t>
  </si>
  <si>
    <t>NEMWEB - 4-sec causer pays</t>
  </si>
  <si>
    <t>NEMWEB - PUBLIC PRICES</t>
  </si>
  <si>
    <t>Wallgrove BESS enablement for each of the 8 FCAS markets, post intervention.
For contingency FCAS, WALGRVL1 only bids for lower services, and WALGRVG1 only bids for raise services.
For regulation FCAS, WALGRVL1 and WALGRVG1 both bid for raise and lower services.</t>
  </si>
  <si>
    <t>NEMWEB - MARGINAL LOSS FACTORS</t>
  </si>
  <si>
    <t>Estimate of energy revenue, based on estimated MWh imported/exported over the interval, and public data on prices and MLFs.
Energy Revenue ($) =
Energy (MWh) * Price ($/MWh) * MLF
Import costs are shown as negative revenue.</t>
  </si>
  <si>
    <t>Estimate of FCAS revenue, based on public data on FCAS enablement and prices.
FCAS Revenue = FCAS Enablement (MW) * Price ($/MW/h) / 12
NB figures for LowerReg and RaiseReg include enablement of both WALGRVL1 and WALGRVG1</t>
  </si>
  <si>
    <t>Actual MW, measured at the start of the interval (i.e. 5 mins prior to the Settlement Date)</t>
  </si>
  <si>
    <t>Settlement</t>
  </si>
  <si>
    <t>04:05 represents dispatch/trading interval from 04:00 to 04:05.
All times are AEST (UTC+10), i.e. no daylight saving.</t>
  </si>
  <si>
    <t>Difference between target MWh and actual MWh, which is assumed to be all caused by regulation FCAS, contingency FCAS, and PFR</t>
  </si>
  <si>
    <t>Download link</t>
  </si>
  <si>
    <t>More info link</t>
  </si>
  <si>
    <t>https://visualisations.aemo.com.au/aemo/nemweb/index.html#next-day-dispatch</t>
  </si>
  <si>
    <t>https://visualisations.aemo.com.au/aemo/nemweb/mmsdatamodelreport/electricity/mms%20data%20model%20report_files/MMS_208.htm</t>
  </si>
  <si>
    <t>4. Value (averaged over interval)</t>
  </si>
  <si>
    <t>UTC+10</t>
  </si>
  <si>
    <t>Sample Data, showing Excel formulae for calculated fields</t>
  </si>
  <si>
    <t>Field Name</t>
  </si>
  <si>
    <t>What the field means, and/or how it is calculated</t>
  </si>
  <si>
    <t>Disclaimer</t>
  </si>
  <si>
    <t>1. Independently verify and check the currency, accuracy, completeness, reliability and suitability of that information;</t>
  </si>
  <si>
    <t>3. Obtain independent and specific advice from appropriate experts or other sources.</t>
  </si>
  <si>
    <t>The data and this document include information obtained from AEMO’s public MMS database at www.nemweb.com.au and AEMO’s settlement procedures for the applicable revenue sources.  That information has been adopted in good faith without further enquiry or verification.</t>
  </si>
  <si>
    <t>The data and this document may be updated at any time without notice.</t>
  </si>
  <si>
    <t>In all cases, anyone proposing to use the information in the data or this document should:</t>
  </si>
  <si>
    <t>The Wallgrove Grid Battery Operational Data (data) and this document are prepared and made available by Transgrid solely for knowledge sharing purposes. They are made available on the understanding that Transgrid and/or its employees, agents and consultants are not engaged in rendering professional advice. Nothing in this document or the data should be used to form a recommendation in respect of any possible investment.</t>
  </si>
  <si>
    <t>2. Independently verify and check the currency, accuracy, completeness, reliability and suitability of information relied on by Transgrid in preparing the data or this document;</t>
  </si>
  <si>
    <t xml:space="preserve">Accordingly, Transgrid makes no representations or warranty as to the currency, accuracy, reliability, completeness or suitability for particular purposes of the information in the data or this document. </t>
  </si>
  <si>
    <t>Persons utilising the data or this document acknowledge and accept that Transgrid and/ or its employees, agents and consultants have no liability for any direct, indirect, special, incidental or consequential damage (including liability to any person by reason of negligence or negligent misstatement) for any damage resulting from, arising out of or in connection with, reliance upon statements, opinions, information or matter (expressed or implied) arising out of, contained in or derived from, or for any omissions from the information in the data or this document, except insofar as liability under any NSW and Commonwealth statute cannot be excluded.</t>
  </si>
  <si>
    <t>This Project received funding from ARENA as part of ARENA’s Advancing Renewables Program and was proudly funded by the NSW Government, Emerging Energy Program.</t>
  </si>
  <si>
    <t>The revenue estimates provided as part of the data may not reflect actual outcomes due to errors in underlying data or due to contract positions held by Iberdrola Australia (the Registered Participant for the battery at the time of writing). Accordingly, the data should not be used as an indication of the net revenues earned by Iberdrola Australia from the battery’s operations.</t>
  </si>
  <si>
    <t>The views expressed herein are not necessarily the views of the Australian Government, and the Australian Government does not accept responsibility for any information or advice contained herein.</t>
  </si>
  <si>
    <t>The views expressed herein are not necessarily the views of the NSW Government. The NSW Government does not accept responsibility for any information or advice contained herein.</t>
  </si>
  <si>
    <t>Readme</t>
  </si>
  <si>
    <t xml:space="preserve"> - For fields that are calculated - details of the calculation</t>
  </si>
  <si>
    <t>This document accompanies the Wallgrove Grid Battery Operational Data published at https://www.transgrid.com.au/projects-innovation/wallgrove-grid-battery and provides details of:</t>
  </si>
  <si>
    <t xml:space="preserve"> - For fields that are taken directly from other sources - how/where the source data is obtained</t>
  </si>
  <si>
    <t xml:space="preserve">       </t>
  </si>
  <si>
    <t xml:space="preserve"> </t>
  </si>
  <si>
    <t xml:space="preserve"> - What each field means and how it should be interpreted</t>
  </si>
  <si>
    <t>Data source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</si>
</sst>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yyyy\-mm\-dd\ hh:mm"/>
    <numFmt numFmtId="165" formatCode="_-* #,##0.000_-;\-* #,##0.000_-;_-* &quot;-&quot;??_-;_-@_-"/>
    <numFmt numFmtId="166" formatCode="_-* #,##0.00000_-;\-* #,##0.00000_-;_-* &quot;-&quot;??_-;_-@_-"/>
  </numFmts>
  <fonts count="13" x14ac:knownFonts="1">
    <font>
      <sz val="11"/>
      <color theme="1"/>
      <name val="Calibri"/>
      <family val="2"/>
      <scheme val="minor"/>
    </font>
    <font>
      <u/>
      <sz val="11"/>
      <color theme="10"/>
      <name val="Calibri"/>
      <family val="2"/>
      <scheme val="minor"/>
    </font>
    <font>
      <sz val="11"/>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5"/>
      <color theme="3"/>
      <name val="Calibri"/>
      <family val="2"/>
      <scheme val="minor"/>
    </font>
    <font>
      <sz val="10"/>
      <name val="Calibri"/>
      <family val="2"/>
      <scheme val="minor"/>
    </font>
    <font>
      <i/>
      <sz val="10"/>
      <name val="Calibri"/>
      <family val="2"/>
      <scheme val="minor"/>
    </font>
    <font>
      <u/>
      <sz val="10"/>
      <color theme="10"/>
      <name val="Calibri"/>
      <family val="2"/>
      <scheme val="minor"/>
    </font>
    <font>
      <b/>
      <sz val="18"/>
      <name val="Calibri"/>
      <family val="2"/>
      <scheme val="minor"/>
    </font>
    <font>
      <sz val="8"/>
      <name val="Calibri"/>
      <family val="2"/>
      <scheme val="minor"/>
    </font>
    <font>
      <sz val="8"/>
      <color theme="1"/>
      <name val="Calibri"/>
      <family val="2"/>
      <scheme val="minor"/>
    </font>
  </fonts>
  <fills count="4">
    <fill>
      <patternFill patternType="none"/>
    </fill>
    <fill>
      <patternFill patternType="gray125"/>
    </fill>
    <fill>
      <patternFill patternType="solid">
        <fgColor rgb="FFF9F9F9"/>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ck">
        <color rgb="FF47A843"/>
      </bottom>
      <diagonal/>
    </border>
  </borders>
  <cellStyleXfs count="4">
    <xf numFmtId="0" fontId="0" fillId="0" borderId="0"/>
    <xf numFmtId="0" fontId="1" fillId="0" borderId="0" applyNumberFormat="0" applyFill="0" applyBorder="0" applyAlignment="0" applyProtection="0"/>
    <xf numFmtId="43" fontId="2" fillId="0" borderId="0" applyFont="0" applyFill="0" applyBorder="0" applyAlignment="0" applyProtection="0"/>
    <xf numFmtId="0" fontId="6" fillId="0" borderId="5" applyNumberFormat="0" applyFill="0" applyAlignment="0" applyProtection="0"/>
  </cellStyleXfs>
  <cellXfs count="122">
    <xf numFmtId="0" fontId="0" fillId="0" borderId="0" xfId="0"/>
    <xf numFmtId="0" fontId="0" fillId="2" borderId="0" xfId="0" applyFill="1"/>
    <xf numFmtId="0" fontId="0" fillId="2" borderId="0" xfId="0" applyFill="1" applyAlignment="1">
      <alignment wrapText="1"/>
    </xf>
    <xf numFmtId="0" fontId="0" fillId="2" borderId="0" xfId="0" quotePrefix="1" applyFill="1" applyAlignment="1">
      <alignment horizontal="left" wrapText="1"/>
    </xf>
    <xf numFmtId="0" fontId="0" fillId="2" borderId="0" xfId="0" applyFill="1" applyAlignment="1">
      <alignment horizontal="left" wrapText="1"/>
    </xf>
    <xf numFmtId="0" fontId="0" fillId="2" borderId="0" xfId="0" applyFill="1" applyAlignment="1">
      <alignment vertical="top" wrapText="1"/>
    </xf>
    <xf numFmtId="0" fontId="10" fillId="2" borderId="12" xfId="3" applyFont="1" applyFill="1" applyBorder="1" applyAlignment="1">
      <alignment wrapText="1"/>
    </xf>
    <xf numFmtId="0" fontId="3"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164"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166" fontId="4" fillId="3" borderId="2" xfId="2" applyNumberFormat="1" applyFont="1" applyFill="1" applyBorder="1" applyAlignment="1">
      <alignment horizontal="center" vertical="center"/>
    </xf>
    <xf numFmtId="166" fontId="4" fillId="3" borderId="4" xfId="2" applyNumberFormat="1" applyFont="1" applyFill="1" applyBorder="1" applyAlignment="1">
      <alignment horizontal="center" vertical="center"/>
    </xf>
    <xf numFmtId="166" fontId="4" fillId="3" borderId="3" xfId="2" applyNumberFormat="1" applyFont="1" applyFill="1" applyBorder="1" applyAlignment="1">
      <alignment horizontal="center" vertical="center"/>
    </xf>
    <xf numFmtId="166" fontId="3" fillId="3" borderId="2" xfId="2" applyNumberFormat="1" applyFont="1" applyFill="1" applyBorder="1" applyAlignment="1">
      <alignment horizontal="center" vertical="center"/>
    </xf>
    <xf numFmtId="166" fontId="3" fillId="3" borderId="4" xfId="2" applyNumberFormat="1" applyFont="1" applyFill="1" applyBorder="1" applyAlignment="1">
      <alignment horizontal="center" vertical="center"/>
    </xf>
    <xf numFmtId="166" fontId="3" fillId="3" borderId="3" xfId="2" applyNumberFormat="1" applyFont="1" applyFill="1" applyBorder="1" applyAlignment="1">
      <alignment horizontal="center" vertical="center"/>
    </xf>
    <xf numFmtId="0" fontId="3"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43" fontId="3" fillId="3" borderId="2" xfId="2" applyFont="1" applyFill="1" applyBorder="1" applyAlignment="1">
      <alignment horizontal="center" vertical="center"/>
    </xf>
    <xf numFmtId="43" fontId="3" fillId="3" borderId="4" xfId="2" applyFont="1" applyFill="1" applyBorder="1" applyAlignment="1">
      <alignment horizontal="center" vertical="center"/>
    </xf>
    <xf numFmtId="43" fontId="3" fillId="3" borderId="3" xfId="2" applyFont="1" applyFill="1" applyBorder="1" applyAlignment="1">
      <alignment horizontal="center" vertical="center"/>
    </xf>
    <xf numFmtId="0" fontId="5" fillId="3" borderId="0" xfId="0" applyFont="1" applyFill="1" applyAlignment="1">
      <alignment horizontal="center" vertical="center"/>
    </xf>
    <xf numFmtId="164"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166" fontId="7" fillId="3" borderId="2" xfId="2" applyNumberFormat="1" applyFont="1" applyFill="1" applyBorder="1" applyAlignment="1">
      <alignment horizontal="center" vertical="center" wrapText="1"/>
    </xf>
    <xf numFmtId="166" fontId="7" fillId="3" borderId="4" xfId="2" applyNumberFormat="1" applyFont="1" applyFill="1" applyBorder="1" applyAlignment="1">
      <alignment horizontal="center" vertical="center" wrapText="1"/>
    </xf>
    <xf numFmtId="166" fontId="7" fillId="3" borderId="3" xfId="2" applyNumberFormat="1" applyFont="1" applyFill="1" applyBorder="1" applyAlignment="1">
      <alignment horizontal="center" vertical="center" wrapText="1"/>
    </xf>
    <xf numFmtId="166" fontId="5" fillId="3" borderId="2" xfId="2" applyNumberFormat="1" applyFont="1" applyFill="1" applyBorder="1" applyAlignment="1">
      <alignment horizontal="center" vertical="center" wrapText="1"/>
    </xf>
    <xf numFmtId="166" fontId="5" fillId="3" borderId="4" xfId="2" applyNumberFormat="1" applyFont="1" applyFill="1" applyBorder="1" applyAlignment="1">
      <alignment horizontal="center" vertical="center" wrapText="1"/>
    </xf>
    <xf numFmtId="166" fontId="5" fillId="3" borderId="3" xfId="2"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43" fontId="5" fillId="3" borderId="2" xfId="2" applyFont="1" applyFill="1" applyBorder="1" applyAlignment="1">
      <alignment horizontal="center" vertical="center" wrapText="1"/>
    </xf>
    <xf numFmtId="43" fontId="5" fillId="3" borderId="4" xfId="2" applyFont="1" applyFill="1" applyBorder="1" applyAlignment="1">
      <alignment horizontal="center" vertical="center" wrapText="1"/>
    </xf>
    <xf numFmtId="43" fontId="5" fillId="3" borderId="3" xfId="2" applyFont="1" applyFill="1" applyBorder="1" applyAlignment="1">
      <alignment horizontal="center" vertical="center" wrapText="1"/>
    </xf>
    <xf numFmtId="0" fontId="3" fillId="3" borderId="3" xfId="0" applyFont="1" applyFill="1" applyBorder="1" applyAlignment="1">
      <alignment horizontal="center" vertical="center" wrapText="1"/>
    </xf>
    <xf numFmtId="164" fontId="3" fillId="3" borderId="1" xfId="0" applyNumberFormat="1" applyFont="1" applyFill="1" applyBorder="1" applyAlignment="1">
      <alignment horizontal="center" vertical="center" wrapText="1"/>
    </xf>
    <xf numFmtId="166" fontId="3" fillId="3" borderId="1" xfId="2"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66" fontId="4" fillId="3" borderId="1" xfId="2" applyNumberFormat="1" applyFont="1" applyFill="1" applyBorder="1" applyAlignment="1">
      <alignment horizontal="center" vertical="center" wrapText="1"/>
    </xf>
    <xf numFmtId="43" fontId="3" fillId="3" borderId="1" xfId="2"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 xfId="0" applyFont="1" applyFill="1" applyBorder="1" applyAlignment="1">
      <alignment horizontal="center" vertical="center"/>
    </xf>
    <xf numFmtId="166" fontId="3" fillId="3" borderId="1" xfId="2" applyNumberFormat="1" applyFont="1" applyFill="1" applyBorder="1" applyAlignment="1">
      <alignment horizontal="center" vertical="center"/>
    </xf>
    <xf numFmtId="0" fontId="3" fillId="3" borderId="1" xfId="0" applyFont="1" applyFill="1" applyBorder="1" applyAlignment="1">
      <alignment horizontal="center" vertical="center"/>
    </xf>
    <xf numFmtId="166" fontId="4" fillId="3" borderId="1" xfId="2" applyNumberFormat="1" applyFont="1" applyFill="1" applyBorder="1" applyAlignment="1">
      <alignment horizontal="center" vertical="center"/>
    </xf>
    <xf numFmtId="43" fontId="3" fillId="3" borderId="1" xfId="2" applyFont="1" applyFill="1" applyBorder="1" applyAlignment="1">
      <alignment horizontal="center" vertical="center"/>
    </xf>
    <xf numFmtId="0" fontId="3" fillId="3" borderId="0" xfId="0" applyFont="1" applyFill="1" applyAlignment="1">
      <alignment horizontal="center" vertical="center"/>
    </xf>
    <xf numFmtId="166" fontId="3" fillId="3" borderId="2" xfId="2" applyNumberFormat="1" applyFont="1" applyFill="1" applyBorder="1" applyAlignment="1">
      <alignment horizontal="center" vertical="center" wrapText="1"/>
    </xf>
    <xf numFmtId="166" fontId="3" fillId="3" borderId="3" xfId="2"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6"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wrapText="1"/>
    </xf>
    <xf numFmtId="166" fontId="5" fillId="3" borderId="6" xfId="2" applyNumberFormat="1" applyFont="1" applyFill="1" applyBorder="1" applyAlignment="1">
      <alignment horizontal="center" vertical="center" wrapText="1"/>
    </xf>
    <xf numFmtId="166" fontId="7" fillId="3" borderId="1" xfId="2" applyNumberFormat="1" applyFont="1" applyFill="1" applyBorder="1" applyAlignment="1">
      <alignment horizontal="center" vertical="center" wrapText="1"/>
    </xf>
    <xf numFmtId="166" fontId="7" fillId="3" borderId="2" xfId="2" applyNumberFormat="1" applyFont="1" applyFill="1" applyBorder="1" applyAlignment="1">
      <alignment horizontal="center" vertical="center" wrapText="1"/>
    </xf>
    <xf numFmtId="166" fontId="7" fillId="3" borderId="3" xfId="2" applyNumberFormat="1" applyFont="1" applyFill="1" applyBorder="1" applyAlignment="1">
      <alignment horizontal="center" vertical="center" wrapText="1"/>
    </xf>
    <xf numFmtId="166" fontId="7" fillId="3" borderId="6" xfId="2"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wrapText="1"/>
    </xf>
    <xf numFmtId="0" fontId="5" fillId="3" borderId="4" xfId="0" applyNumberFormat="1" applyFont="1" applyFill="1" applyBorder="1" applyAlignment="1">
      <alignment horizontal="center" vertical="center" wrapText="1"/>
    </xf>
    <xf numFmtId="166" fontId="5" fillId="3" borderId="2" xfId="0" applyNumberFormat="1" applyFont="1" applyFill="1" applyBorder="1" applyAlignment="1">
      <alignment horizontal="center" vertical="center" wrapText="1"/>
    </xf>
    <xf numFmtId="0" fontId="5" fillId="3" borderId="3" xfId="0" applyNumberFormat="1" applyFont="1" applyFill="1" applyBorder="1" applyAlignment="1">
      <alignment horizontal="center" vertical="center" wrapText="1"/>
    </xf>
    <xf numFmtId="0" fontId="5" fillId="3" borderId="0" xfId="0" applyNumberFormat="1" applyFont="1" applyFill="1" applyAlignment="1">
      <alignment horizontal="center" vertical="center" wrapText="1"/>
    </xf>
    <xf numFmtId="0" fontId="3" fillId="3" borderId="7" xfId="0"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166" fontId="5" fillId="3" borderId="7" xfId="2" applyNumberFormat="1" applyFont="1" applyFill="1" applyBorder="1" applyAlignment="1">
      <alignment horizontal="center" vertical="center" wrapText="1"/>
    </xf>
    <xf numFmtId="0" fontId="9" fillId="3" borderId="1" xfId="1" applyNumberFormat="1" applyFont="1" applyFill="1" applyBorder="1" applyAlignment="1">
      <alignment horizontal="center" vertical="center" wrapText="1"/>
    </xf>
    <xf numFmtId="0" fontId="9" fillId="3" borderId="2" xfId="1" applyNumberFormat="1" applyFont="1" applyFill="1" applyBorder="1" applyAlignment="1">
      <alignment horizontal="center" vertical="center" wrapText="1"/>
    </xf>
    <xf numFmtId="0" fontId="9" fillId="3" borderId="3" xfId="1" applyNumberFormat="1" applyFont="1" applyFill="1" applyBorder="1" applyAlignment="1">
      <alignment horizontal="center" vertical="center" wrapText="1"/>
    </xf>
    <xf numFmtId="166" fontId="7" fillId="3" borderId="7" xfId="2" applyNumberFormat="1" applyFont="1" applyFill="1" applyBorder="1" applyAlignment="1">
      <alignment horizontal="center" vertical="center" wrapText="1"/>
    </xf>
    <xf numFmtId="0" fontId="9" fillId="3" borderId="4" xfId="1" applyNumberFormat="1" applyFont="1" applyFill="1" applyBorder="1" applyAlignment="1">
      <alignment horizontal="center" vertical="center" wrapText="1"/>
    </xf>
    <xf numFmtId="0" fontId="7" fillId="3" borderId="2" xfId="2" applyNumberFormat="1" applyFont="1" applyFill="1" applyBorder="1" applyAlignment="1">
      <alignment horizontal="center" vertical="center" wrapText="1"/>
    </xf>
    <xf numFmtId="0" fontId="7" fillId="3" borderId="3" xfId="2" applyNumberFormat="1" applyFont="1" applyFill="1" applyBorder="1" applyAlignment="1">
      <alignment horizontal="center" vertical="center" wrapText="1"/>
    </xf>
    <xf numFmtId="166" fontId="7" fillId="3" borderId="4" xfId="2"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3" fillId="3" borderId="8" xfId="0" applyNumberFormat="1" applyFont="1" applyFill="1" applyBorder="1" applyAlignment="1">
      <alignment horizontal="center" vertical="center" wrapText="1"/>
    </xf>
    <xf numFmtId="0" fontId="5" fillId="3" borderId="8" xfId="0" applyNumberFormat="1" applyFont="1" applyFill="1" applyBorder="1" applyAlignment="1">
      <alignment horizontal="center" vertical="center" wrapText="1"/>
    </xf>
    <xf numFmtId="166" fontId="5" fillId="3" borderId="8" xfId="2" applyNumberFormat="1" applyFont="1" applyFill="1" applyBorder="1" applyAlignment="1">
      <alignment horizontal="center" vertical="center" wrapText="1"/>
    </xf>
    <xf numFmtId="166" fontId="7" fillId="3" borderId="8" xfId="2" applyNumberFormat="1" applyFont="1" applyFill="1" applyBorder="1" applyAlignment="1">
      <alignment horizontal="center" vertical="center" wrapText="1"/>
    </xf>
    <xf numFmtId="0" fontId="5" fillId="3" borderId="1" xfId="0" applyNumberFormat="1" applyFont="1" applyFill="1" applyBorder="1" applyAlignment="1">
      <alignment horizontal="center" vertical="center" wrapText="1"/>
    </xf>
    <xf numFmtId="164" fontId="5" fillId="3" borderId="1" xfId="0" applyNumberFormat="1" applyFont="1" applyFill="1" applyBorder="1" applyAlignment="1">
      <alignment horizontal="center" vertical="center" wrapText="1"/>
    </xf>
    <xf numFmtId="166" fontId="5" fillId="3" borderId="1" xfId="2" quotePrefix="1" applyNumberFormat="1" applyFont="1" applyFill="1" applyBorder="1" applyAlignment="1">
      <alignment horizontal="center" vertical="center" wrapText="1"/>
    </xf>
    <xf numFmtId="166" fontId="5" fillId="3" borderId="2" xfId="2" applyNumberFormat="1" applyFont="1" applyFill="1" applyBorder="1" applyAlignment="1">
      <alignment horizontal="center" vertical="center" wrapText="1"/>
    </xf>
    <xf numFmtId="166" fontId="5" fillId="3" borderId="3" xfId="2"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43" fontId="5" fillId="3" borderId="2" xfId="2" applyFont="1" applyFill="1" applyBorder="1" applyAlignment="1">
      <alignment horizontal="center" vertical="center" wrapText="1"/>
    </xf>
    <xf numFmtId="43" fontId="5" fillId="3" borderId="4" xfId="2" applyFont="1" applyFill="1" applyBorder="1" applyAlignment="1">
      <alignment horizontal="center" vertical="center" wrapText="1"/>
    </xf>
    <xf numFmtId="43" fontId="5" fillId="3" borderId="3" xfId="2" applyFont="1" applyFill="1" applyBorder="1" applyAlignment="1">
      <alignment horizontal="center" vertical="center" wrapText="1"/>
    </xf>
    <xf numFmtId="0" fontId="3" fillId="3" borderId="10" xfId="0" applyFont="1" applyFill="1" applyBorder="1" applyAlignment="1">
      <alignment horizontal="center" vertical="top" wrapText="1"/>
    </xf>
    <xf numFmtId="0" fontId="3" fillId="3" borderId="9" xfId="0" applyFont="1" applyFill="1" applyBorder="1" applyAlignment="1">
      <alignment horizontal="center" vertical="top" wrapText="1"/>
    </xf>
    <xf numFmtId="164" fontId="5" fillId="3" borderId="0" xfId="0" applyNumberFormat="1" applyFont="1" applyFill="1" applyAlignment="1">
      <alignment vertical="center"/>
    </xf>
    <xf numFmtId="166" fontId="5" fillId="3" borderId="0" xfId="2" applyNumberFormat="1" applyFont="1" applyFill="1" applyAlignment="1">
      <alignment vertical="center"/>
    </xf>
    <xf numFmtId="166" fontId="7" fillId="3" borderId="0" xfId="2" applyNumberFormat="1" applyFont="1" applyFill="1" applyAlignment="1">
      <alignment vertical="center" wrapText="1"/>
    </xf>
    <xf numFmtId="166" fontId="7" fillId="3" borderId="0" xfId="2" applyNumberFormat="1" applyFont="1" applyFill="1" applyAlignment="1">
      <alignment vertical="center"/>
    </xf>
    <xf numFmtId="166" fontId="8" fillId="3" borderId="0" xfId="2" applyNumberFormat="1" applyFont="1" applyFill="1" applyAlignment="1">
      <alignment vertical="center"/>
    </xf>
    <xf numFmtId="166" fontId="5" fillId="3" borderId="0" xfId="2" applyNumberFormat="1" applyFont="1" applyFill="1" applyAlignment="1">
      <alignment vertical="center" wrapText="1"/>
    </xf>
    <xf numFmtId="0" fontId="5" fillId="3" borderId="0" xfId="0" applyFont="1" applyFill="1" applyAlignment="1">
      <alignment vertical="center"/>
    </xf>
    <xf numFmtId="165" fontId="5" fillId="3" borderId="0" xfId="2" applyNumberFormat="1" applyFont="1" applyFill="1" applyAlignment="1">
      <alignment horizontal="center" vertical="center" wrapText="1"/>
    </xf>
    <xf numFmtId="43" fontId="5" fillId="3" borderId="0" xfId="2" applyFont="1" applyFill="1" applyAlignment="1">
      <alignment vertical="center"/>
    </xf>
    <xf numFmtId="0" fontId="3" fillId="3" borderId="11" xfId="0" applyFont="1" applyFill="1" applyBorder="1" applyAlignment="1">
      <alignment horizontal="center" vertical="top" wrapText="1"/>
    </xf>
    <xf numFmtId="0" fontId="3" fillId="3" borderId="0" xfId="0" applyFont="1" applyFill="1" applyBorder="1" applyAlignment="1">
      <alignment horizontal="center" vertical="top" wrapText="1"/>
    </xf>
    <xf numFmtId="0" fontId="5" fillId="3" borderId="0" xfId="0" applyFont="1" applyFill="1" applyAlignment="1">
      <alignment horizontal="center" wrapText="1"/>
    </xf>
    <xf numFmtId="0" fontId="5" fillId="3" borderId="0" xfId="0" applyFont="1" applyFill="1"/>
    <xf numFmtId="164" fontId="5" fillId="3" borderId="0" xfId="0" applyNumberFormat="1" applyFont="1" applyFill="1"/>
    <xf numFmtId="166" fontId="5" fillId="3" borderId="0" xfId="2" applyNumberFormat="1" applyFont="1" applyFill="1"/>
    <xf numFmtId="166" fontId="7" fillId="3" borderId="0" xfId="2" applyNumberFormat="1" applyFont="1" applyFill="1"/>
    <xf numFmtId="166" fontId="8" fillId="3" borderId="0" xfId="2" applyNumberFormat="1" applyFont="1" applyFill="1"/>
    <xf numFmtId="43" fontId="5" fillId="3" borderId="0" xfId="2" applyFont="1" applyFill="1"/>
    <xf numFmtId="166" fontId="11" fillId="3" borderId="1" xfId="2" applyNumberFormat="1" applyFont="1" applyFill="1" applyBorder="1" applyAlignment="1">
      <alignment horizontal="center" vertical="center" wrapText="1"/>
    </xf>
    <xf numFmtId="166" fontId="12" fillId="3" borderId="1" xfId="2" applyNumberFormat="1" applyFont="1" applyFill="1" applyBorder="1" applyAlignment="1">
      <alignment horizontal="center" vertical="center" wrapText="1"/>
    </xf>
  </cellXfs>
  <cellStyles count="4">
    <cellStyle name="Comma" xfId="2" builtinId="3"/>
    <cellStyle name="Heading 1" xfId="3" builtinId="16"/>
    <cellStyle name="Hyperlink" xfId="1" builtinId="8"/>
    <cellStyle name="Normal" xfId="0" builtinId="0"/>
  </cellStyles>
  <dxfs count="0"/>
  <tableStyles count="0" defaultTableStyle="TableStyleMedium2" defaultPivotStyle="PivotStyleLight16"/>
  <colors>
    <mruColors>
      <color rgb="FF47A8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1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Li-Wen Yip" id="{9AD44557-C1BA-4F10-AA43-2204161B2A4D}" userId="Li-Wen Yip" providerId="None"/>
  <person displayName="Andrew Corrigan" id="{7650CD17-2566-4C22-B33C-EFF081A90802}" userId="S::Andrew.Corrigan@infigenenergy.com::89b5ad07-637e-476b-9446-59def12b42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6" personId="{9AD44557-C1BA-4F10-AA43-2204161B2A4D}" id="{A442682E-DFB8-4ED6-ADB4-9B21E2B1143D}">
    <text xml:space="preserve">Is this the correct table for settlement prices? I see the "TREGION" table has disappeared from the PUBLIC PRICES file since 5-min settlement and I'm assuming that's because there is now no difference between trading and dispatch prices.
I see there are many other tables that provide trading/dispatch prices but I don't understand if or how they are different.
</text>
  </threadedComment>
  <threadedComment ref="Q6" dT="2022-06-06T11:03:16.28" personId="{7650CD17-2566-4C22-B33C-EFF081A90802}" id="{CF962C9C-3161-4D00-AB53-B6D128612A77}" parentId="{A442682E-DFB8-4ED6-ADB4-9B21E2B1143D}">
    <text>This is the table that I use, haven't looked into what other tables have</text>
  </threadedComment>
  <threadedComment ref="Z6" personId="{9AD44557-C1BA-4F10-AA43-2204161B2A4D}" id="{58186694-AF85-4212-BCEC-69B3AEB30B1B}">
    <text>Is this the correct table for FCAS enablement (for the purpose of estimating FCAS revenue)?</text>
  </threadedComment>
  <threadedComment ref="Z6" dT="2022-06-06T11:06:26.18" personId="{7650CD17-2566-4C22-B33C-EFF081A90802}" id="{B7B8D721-2A23-41E9-9659-D790A9333BB7}" parentId="{58186694-AF85-4212-BCEC-69B3AEB30B1B}">
    <text>Yes, this is correct</text>
  </threadedComment>
  <threadedComment ref="E7" personId="{9AD44557-C1BA-4F10-AA43-2204161B2A4D}" id="{F02CAF1C-1E20-4DAA-9E00-50284677A50C}">
    <text>Calculated by averaging the 4-sec MW measurements over the period, and dividing by 12. Is this the simplest/best way to approximate metering data using public data from nemweb?</text>
  </threadedComment>
  <threadedComment ref="E7" dT="2022-06-06T10:21:50.47" personId="{7650CD17-2566-4C22-B33C-EFF081A90802}" id="{3877991A-DBB2-450D-A2ED-65B851FFA69D}" parentId="{F02CAF1C-1E20-4DAA-9E00-50284677A50C}">
    <text>Yes, this is the best method</text>
  </threadedComment>
  <threadedComment ref="H7" personId="{9AD44557-C1BA-4F10-AA43-2204161B2A4D}" id="{BAA3BE3E-4437-489D-BFE0-8D249DAC8C1E}">
    <text xml:space="preserve">= AVG( INITIALMW, TOTALCLEARED ) / 12
i.e. assume that the BESS ramps from INITIALMW to TOTALCLEARED linearly over 5 minutes. Is this correct?
</text>
  </threadedComment>
  <threadedComment ref="H7" dT="2022-06-06T10:26:27.84" personId="{7650CD17-2566-4C22-B33C-EFF081A90802}" id="{2E52718E-8EA8-4EC3-9100-9A88F6510542}" parentId="{BAA3BE3E-4437-489D-BFE0-8D249DAC8C1E}">
    <text>Please see separate file attached - the battery will ramp from its total cleared values from the previous interval, even if the initial MW value is different due to deviations from providing a frequency response.
This calculation will also need to be adjusted to account for the potential ramping from generation to/from charging in one disptach interval. Eg:
Ramping from 20MW gen to 10MW load in one dispatch interval:
AVG( 20 + 0 ) * [ (20 + 0) / ( ( 20 + 0 ) + ( 0 + 10 ) ] / 12 = 0.55MWh discharged and:
AVG( 10 + 0 ) * [ (10 + 0) / ( ( 20 + 0 ) + ( 0 + 10 ) ] / 12 = 0.14MWh charged</text>
  </threadedComment>
  <threadedComment ref="I7" personId="{9AD44557-C1BA-4F10-AA43-2204161B2A4D}" id="{107D302B-3A33-457B-858C-C9425695CE2E}">
    <text xml:space="preserve">= Total energy minus energy due to energy market.
i.e. assume that any difference between dispatch target and actual energy is due to FCAS. Is that a reasonable assumption / calculation for a BESS?
Or should we instead be calculating energy due to FCAS using the basepoint and regulation component dispatch targets i nthe 4-sec causer pays data?
</text>
  </threadedComment>
  <threadedComment ref="I7" dT="2022-06-06T10:26:54.51" personId="{7650CD17-2566-4C22-B33C-EFF081A90802}" id="{599D1A77-CF36-4FF4-A56F-D9EA1DE1E4F1}" parentId="{107D302B-3A33-457B-858C-C9425695CE2E}">
    <text>Correct, noting that this value can be either positive or negative</text>
  </threadedComment>
  <threadedComment ref="AJ7" personId="{9AD44557-C1BA-4F10-AA43-2204161B2A4D}" id="{2F6367BF-7B73-4E50-8299-010C1BCE1C13}">
    <text>Is this calc correct? i.e. revenue = RRP * MWh * MLF</text>
  </threadedComment>
  <threadedComment ref="AJ7" dT="2022-06-06T10:27:02.19" personId="{7650CD17-2566-4C22-B33C-EFF081A90802}" id="{7E9AAB11-C8A9-4497-A5BB-EA63914D34B4}" parentId="{2F6367BF-7B73-4E50-8299-010C1BCE1C13}">
    <text>yes</text>
  </threadedComment>
  <threadedComment ref="AM7" personId="{9AD44557-C1BA-4F10-AA43-2204161B2A4D}" id="{76FFC9BC-DDE2-4CC6-91F9-2AC117235858}">
    <text xml:space="preserve">Are these FCAS revenue calcs correct?
i.e. the price is $/MW/hr,  and no adjustment for MLF
Do the $ totals at the bottom look roughly correct?
</text>
  </threadedComment>
  <threadedComment ref="AM7" dT="2022-06-06T11:05:20.07" personId="{7650CD17-2566-4C22-B33C-EFF081A90802}" id="{E185923B-B127-43A5-A200-C7279593A545}" parentId="{76FFC9BC-DDE2-4CC6-91F9-2AC117235858}">
    <text>the revenue methodology is correct, no MLF adjustments are applied.
SEE COMMENT ON REGULATION ENABLEMENT VOLUMES</text>
  </threadedComment>
  <threadedComment ref="AG9" dT="2022-06-06T11:15:42.55" personId="{7650CD17-2566-4C22-B33C-EFF081A90802}" id="{860B2578-ACD8-4883-A7DA-F45E7E4B6468}">
    <text>Regulation FCAS can be provided from both DUIDs - I've updated the lookup formula for these services (with RaiseReg being provided through the WALGRVL1 DUID on this day)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nemweb.com.au/Reports/Current/Public_Prices/" TargetMode="External"/><Relationship Id="rId13" Type="http://schemas.openxmlformats.org/officeDocument/2006/relationships/hyperlink" Target="https://visualisations.aemo.com.au/aemo/nemweb/mmsdatamodelreport/electricity/mms%20data%20model%20report_files/MMS_208.htm" TargetMode="External"/><Relationship Id="rId18" Type="http://schemas.openxmlformats.org/officeDocument/2006/relationships/printerSettings" Target="../printerSettings/printerSettings2.bin"/><Relationship Id="rId3" Type="http://schemas.openxmlformats.org/officeDocument/2006/relationships/hyperlink" Target="http://nemweb.com.au/Reports/Current/Next_Day_Dispatch/" TargetMode="External"/><Relationship Id="rId7" Type="http://schemas.openxmlformats.org/officeDocument/2006/relationships/hyperlink" Target="https://visualisations.aemo.com.au/aemo/nemweb/index.html" TargetMode="External"/><Relationship Id="rId12" Type="http://schemas.openxmlformats.org/officeDocument/2006/relationships/hyperlink" Target="http://nemweb.com.au/Reports/Current/Marginal_Loss_Factors/" TargetMode="External"/><Relationship Id="rId17" Type="http://schemas.openxmlformats.org/officeDocument/2006/relationships/hyperlink" Target="https://aemo.com.au/en/energy-systems/electricity/national-electricity-market-nem/data-nem/ancillary-services-data/ancillary-services-market-causer-pays-data" TargetMode="External"/><Relationship Id="rId2" Type="http://schemas.openxmlformats.org/officeDocument/2006/relationships/hyperlink" Target="https://aemo.com.au/en/energy-systems/electricity/national-electricity-market-nem/data-nem/ancillary-services-data/ancillary-services-market-causer-pays-data" TargetMode="External"/><Relationship Id="rId16" Type="http://schemas.openxmlformats.org/officeDocument/2006/relationships/hyperlink" Target="http://www.nemweb.com.au/Reports/Current/Causer_Pays/" TargetMode="External"/><Relationship Id="rId1" Type="http://schemas.openxmlformats.org/officeDocument/2006/relationships/hyperlink" Target="http://www.nemweb.com.au/Reports/Current/Causer_Pays/" TargetMode="External"/><Relationship Id="rId6" Type="http://schemas.openxmlformats.org/officeDocument/2006/relationships/hyperlink" Target="https://visualisations.aemo.com.au/aemo/nemweb/index.html" TargetMode="External"/><Relationship Id="rId11" Type="http://schemas.openxmlformats.org/officeDocument/2006/relationships/hyperlink" Target="http://nemweb.com.au/Reports/Current/Marginal_Loss_Factors/" TargetMode="External"/><Relationship Id="rId5" Type="http://schemas.openxmlformats.org/officeDocument/2006/relationships/hyperlink" Target="http://nemweb.com.au/Reports/Current/Next_Day_Dispatch/" TargetMode="External"/><Relationship Id="rId15" Type="http://schemas.openxmlformats.org/officeDocument/2006/relationships/hyperlink" Target="http://nemweb.com.au/Reports/Current/Next_Day_Dispatch/" TargetMode="External"/><Relationship Id="rId10" Type="http://schemas.openxmlformats.org/officeDocument/2006/relationships/hyperlink" Target="https://visualisations.aemo.com.au/aemo/nemweb/mmsdatamodelreport/electricity/mms%20data%20model%20report_files/MMS_208.htm" TargetMode="External"/><Relationship Id="rId19" Type="http://schemas.microsoft.com/office/2017/10/relationships/threadedComment" Target="../threadedComments/threadedComment1.xml"/><Relationship Id="rId4" Type="http://schemas.openxmlformats.org/officeDocument/2006/relationships/hyperlink" Target="http://nemweb.com.au/Reports/Current/Next_Day_Dispatch/" TargetMode="External"/><Relationship Id="rId9" Type="http://schemas.openxmlformats.org/officeDocument/2006/relationships/hyperlink" Target="https://visualisations.aemo.com.au/aemo/nemweb/index.html" TargetMode="External"/><Relationship Id="rId14" Type="http://schemas.openxmlformats.org/officeDocument/2006/relationships/hyperlink" Target="https://visualisations.aemo.com.au/aemo/nemweb/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65"/>
  <sheetViews>
    <sheetView tabSelected="1" zoomScale="85" zoomScaleNormal="85" workbookViewId="0">
      <selection activeCell="B2" sqref="B2"/>
    </sheetView>
  </sheetViews>
  <sheetFormatPr defaultColWidth="10.28515625" defaultRowHeight="15" x14ac:dyDescent="0.25"/>
  <cols>
    <col min="1" max="1" width="10.28515625" style="1"/>
    <col min="2" max="2" width="101.42578125" style="2" customWidth="1"/>
    <col min="3" max="16384" width="10.28515625" style="1"/>
  </cols>
  <sheetData>
    <row r="2" spans="1:2" ht="24" thickBot="1" x14ac:dyDescent="0.4">
      <c r="B2" s="6" t="s">
        <v>138</v>
      </c>
    </row>
    <row r="3" spans="1:2" ht="15.75" thickTop="1" x14ac:dyDescent="0.25">
      <c r="B3" s="5"/>
    </row>
    <row r="4" spans="1:2" ht="30" x14ac:dyDescent="0.25">
      <c r="B4" s="5" t="s">
        <v>140</v>
      </c>
    </row>
    <row r="5" spans="1:2" x14ac:dyDescent="0.25">
      <c r="B5" s="5" t="s">
        <v>144</v>
      </c>
    </row>
    <row r="6" spans="1:2" x14ac:dyDescent="0.25">
      <c r="B6" s="5" t="s">
        <v>141</v>
      </c>
    </row>
    <row r="7" spans="1:2" x14ac:dyDescent="0.25">
      <c r="B7" s="5" t="s">
        <v>139</v>
      </c>
    </row>
    <row r="8" spans="1:2" x14ac:dyDescent="0.25">
      <c r="A8" s="1" t="s">
        <v>143</v>
      </c>
      <c r="B8" s="5" t="s">
        <v>142</v>
      </c>
    </row>
    <row r="9" spans="1:2" ht="24" thickBot="1" x14ac:dyDescent="0.4">
      <c r="B9" s="6" t="s">
        <v>124</v>
      </c>
    </row>
    <row r="10" spans="1:2" ht="15.75" thickTop="1" x14ac:dyDescent="0.25"/>
    <row r="11" spans="1:2" ht="79.5" customHeight="1" x14ac:dyDescent="0.25">
      <c r="B11" s="5" t="s">
        <v>130</v>
      </c>
    </row>
    <row r="12" spans="1:2" x14ac:dyDescent="0.25">
      <c r="B12" s="5"/>
    </row>
    <row r="13" spans="1:2" ht="45" x14ac:dyDescent="0.25">
      <c r="B13" s="5" t="s">
        <v>127</v>
      </c>
    </row>
    <row r="14" spans="1:2" x14ac:dyDescent="0.25">
      <c r="B14" s="5"/>
    </row>
    <row r="15" spans="1:2" x14ac:dyDescent="0.25">
      <c r="B15" s="5" t="s">
        <v>128</v>
      </c>
    </row>
    <row r="16" spans="1:2" x14ac:dyDescent="0.25">
      <c r="B16" s="5"/>
    </row>
    <row r="17" spans="2:2" ht="60" x14ac:dyDescent="0.25">
      <c r="B17" s="5" t="s">
        <v>135</v>
      </c>
    </row>
    <row r="18" spans="2:2" x14ac:dyDescent="0.25">
      <c r="B18" s="5"/>
    </row>
    <row r="19" spans="2:2" x14ac:dyDescent="0.25">
      <c r="B19" s="5" t="s">
        <v>129</v>
      </c>
    </row>
    <row r="20" spans="2:2" x14ac:dyDescent="0.25">
      <c r="B20" s="5"/>
    </row>
    <row r="21" spans="2:2" ht="30" x14ac:dyDescent="0.25">
      <c r="B21" s="5" t="s">
        <v>125</v>
      </c>
    </row>
    <row r="22" spans="2:2" x14ac:dyDescent="0.25">
      <c r="B22" s="5"/>
    </row>
    <row r="23" spans="2:2" ht="30" x14ac:dyDescent="0.25">
      <c r="B23" s="5" t="s">
        <v>131</v>
      </c>
    </row>
    <row r="24" spans="2:2" x14ac:dyDescent="0.25">
      <c r="B24" s="5"/>
    </row>
    <row r="25" spans="2:2" x14ac:dyDescent="0.25">
      <c r="B25" s="5" t="s">
        <v>126</v>
      </c>
    </row>
    <row r="26" spans="2:2" x14ac:dyDescent="0.25">
      <c r="B26" s="5"/>
    </row>
    <row r="27" spans="2:2" ht="30" x14ac:dyDescent="0.25">
      <c r="B27" s="5" t="s">
        <v>132</v>
      </c>
    </row>
    <row r="28" spans="2:2" x14ac:dyDescent="0.25">
      <c r="B28" s="5"/>
    </row>
    <row r="29" spans="2:2" ht="105" x14ac:dyDescent="0.25">
      <c r="B29" s="5" t="s">
        <v>133</v>
      </c>
    </row>
    <row r="31" spans="2:2" ht="30" x14ac:dyDescent="0.25">
      <c r="B31" s="2" t="s">
        <v>134</v>
      </c>
    </row>
    <row r="33" spans="2:2" ht="30" x14ac:dyDescent="0.25">
      <c r="B33" s="2" t="s">
        <v>136</v>
      </c>
    </row>
    <row r="35" spans="2:2" ht="30" x14ac:dyDescent="0.25">
      <c r="B35" s="2" t="s">
        <v>137</v>
      </c>
    </row>
    <row r="61" spans="2:2" x14ac:dyDescent="0.25">
      <c r="B61" s="3"/>
    </row>
    <row r="62" spans="2:2" x14ac:dyDescent="0.25">
      <c r="B62" s="4"/>
    </row>
    <row r="63" spans="2:2" x14ac:dyDescent="0.25">
      <c r="B63" s="3"/>
    </row>
    <row r="64" spans="2:2" x14ac:dyDescent="0.25">
      <c r="B64" s="4"/>
    </row>
    <row r="65" spans="2:2" x14ac:dyDescent="0.25">
      <c r="B65" s="4"/>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06"/>
  <sheetViews>
    <sheetView zoomScaleNormal="100" workbookViewId="0">
      <pane xSplit="2" ySplit="4" topLeftCell="C5" activePane="bottomRight" state="frozen"/>
      <selection pane="topRight" activeCell="C1" sqref="C1"/>
      <selection pane="bottomLeft" activeCell="A5" sqref="A5"/>
      <selection pane="bottomRight" activeCell="J6" sqref="J6:J13"/>
    </sheetView>
  </sheetViews>
  <sheetFormatPr defaultColWidth="11.5703125" defaultRowHeight="12.75" zeroHeight="1" x14ac:dyDescent="0.2"/>
  <cols>
    <col min="1" max="1" width="6.42578125" style="113" customWidth="1"/>
    <col min="2" max="2" width="14.85546875" style="114" customWidth="1"/>
    <col min="3" max="3" width="16.85546875" style="115" customWidth="1"/>
    <col min="4" max="4" width="14.28515625" style="116" customWidth="1"/>
    <col min="5" max="5" width="14.28515625" style="114" customWidth="1"/>
    <col min="6" max="9" width="14.28515625" style="117" customWidth="1"/>
    <col min="10" max="10" width="14.28515625" style="118" customWidth="1"/>
    <col min="11" max="12" width="14.28515625" style="116" customWidth="1"/>
    <col min="13" max="16" width="14.28515625" style="117" customWidth="1"/>
    <col min="17" max="17" width="14.28515625" style="118" customWidth="1"/>
    <col min="18" max="21" width="14.28515625" style="116" customWidth="1"/>
    <col min="22" max="42" width="14.28515625" style="114" customWidth="1"/>
    <col min="43" max="53" width="14.28515625" style="119" customWidth="1"/>
    <col min="54" max="16384" width="11.5703125" style="114"/>
  </cols>
  <sheetData>
    <row r="1" spans="1:53" s="27" customFormat="1" x14ac:dyDescent="0.25">
      <c r="A1" s="7" t="s">
        <v>122</v>
      </c>
      <c r="B1" s="8"/>
      <c r="C1" s="9" t="s">
        <v>112</v>
      </c>
      <c r="D1" s="10" t="s">
        <v>42</v>
      </c>
      <c r="E1" s="10"/>
      <c r="F1" s="11" t="s">
        <v>70</v>
      </c>
      <c r="G1" s="12"/>
      <c r="H1" s="12"/>
      <c r="I1" s="13"/>
      <c r="J1" s="14" t="s">
        <v>44</v>
      </c>
      <c r="K1" s="15"/>
      <c r="L1" s="16"/>
      <c r="M1" s="11" t="s">
        <v>73</v>
      </c>
      <c r="N1" s="12"/>
      <c r="O1" s="12"/>
      <c r="P1" s="13"/>
      <c r="Q1" s="14" t="s">
        <v>46</v>
      </c>
      <c r="R1" s="15"/>
      <c r="S1" s="16"/>
      <c r="T1" s="14" t="s">
        <v>77</v>
      </c>
      <c r="U1" s="16"/>
      <c r="V1" s="17" t="s">
        <v>79</v>
      </c>
      <c r="W1" s="18"/>
      <c r="X1" s="18"/>
      <c r="Y1" s="18"/>
      <c r="Z1" s="18"/>
      <c r="AA1" s="18"/>
      <c r="AB1" s="18"/>
      <c r="AC1" s="18"/>
      <c r="AD1" s="19"/>
      <c r="AE1" s="17" t="s">
        <v>60</v>
      </c>
      <c r="AF1" s="20"/>
      <c r="AG1" s="20"/>
      <c r="AH1" s="20"/>
      <c r="AI1" s="20"/>
      <c r="AJ1" s="20"/>
      <c r="AK1" s="20"/>
      <c r="AL1" s="20"/>
      <c r="AM1" s="20"/>
      <c r="AN1" s="21"/>
      <c r="AO1" s="22" t="s">
        <v>57</v>
      </c>
      <c r="AP1" s="23"/>
      <c r="AQ1" s="24" t="s">
        <v>58</v>
      </c>
      <c r="AR1" s="25"/>
      <c r="AS1" s="25"/>
      <c r="AT1" s="25"/>
      <c r="AU1" s="25"/>
      <c r="AV1" s="25"/>
      <c r="AW1" s="25"/>
      <c r="AX1" s="25"/>
      <c r="AY1" s="25"/>
      <c r="AZ1" s="25"/>
      <c r="BA1" s="26"/>
    </row>
    <row r="2" spans="1:53" s="27" customFormat="1" ht="25.5" hidden="1" customHeight="1" x14ac:dyDescent="0.25">
      <c r="A2" s="7"/>
      <c r="B2" s="8"/>
      <c r="C2" s="28"/>
      <c r="D2" s="29" t="str">
        <f>IF(ISBLANK(D1),C2,D1)</f>
        <v>Storage Capacity</v>
      </c>
      <c r="E2" s="30" t="str">
        <f>IF(ISBLANK(E1),D2,E1)</f>
        <v>Storage Capacity</v>
      </c>
      <c r="F2" s="31" t="str">
        <f t="shared" ref="F2:BA2" si="0">IF(ISBLANK(F1),E2,F1)</f>
        <v>Power Imported</v>
      </c>
      <c r="G2" s="32" t="str">
        <f t="shared" si="0"/>
        <v>Power Imported</v>
      </c>
      <c r="H2" s="32" t="str">
        <f t="shared" si="0"/>
        <v>Power Imported</v>
      </c>
      <c r="I2" s="33" t="str">
        <f t="shared" si="0"/>
        <v>Power Imported</v>
      </c>
      <c r="J2" s="34" t="str">
        <f t="shared" si="0"/>
        <v>Estimated Energy Imported</v>
      </c>
      <c r="K2" s="35" t="str">
        <f t="shared" si="0"/>
        <v>Estimated Energy Imported</v>
      </c>
      <c r="L2" s="36" t="str">
        <f t="shared" si="0"/>
        <v>Estimated Energy Imported</v>
      </c>
      <c r="M2" s="31" t="str">
        <f t="shared" si="0"/>
        <v>Power Exported</v>
      </c>
      <c r="N2" s="32" t="str">
        <f t="shared" si="0"/>
        <v>Power Exported</v>
      </c>
      <c r="O2" s="32" t="str">
        <f t="shared" si="0"/>
        <v>Power Exported</v>
      </c>
      <c r="P2" s="33" t="str">
        <f t="shared" si="0"/>
        <v>Power Exported</v>
      </c>
      <c r="Q2" s="34" t="str">
        <f t="shared" si="0"/>
        <v>Estimated Energy Exported</v>
      </c>
      <c r="R2" s="35" t="str">
        <f t="shared" si="0"/>
        <v>Estimated Energy Exported</v>
      </c>
      <c r="S2" s="36" t="str">
        <f t="shared" si="0"/>
        <v>Estimated Energy Exported</v>
      </c>
      <c r="T2" s="34" t="str">
        <f t="shared" si="0"/>
        <v>Reactive Power</v>
      </c>
      <c r="U2" s="36" t="str">
        <f t="shared" si="0"/>
        <v>Reactive Power</v>
      </c>
      <c r="V2" s="37" t="str">
        <f t="shared" si="0"/>
        <v>NSW RRP</v>
      </c>
      <c r="W2" s="38" t="str">
        <f t="shared" si="0"/>
        <v>NSW RRP</v>
      </c>
      <c r="X2" s="38" t="str">
        <f t="shared" si="0"/>
        <v>NSW RRP</v>
      </c>
      <c r="Y2" s="38" t="str">
        <f t="shared" si="0"/>
        <v>NSW RRP</v>
      </c>
      <c r="Z2" s="38" t="str">
        <f t="shared" si="0"/>
        <v>NSW RRP</v>
      </c>
      <c r="AA2" s="38" t="str">
        <f t="shared" si="0"/>
        <v>NSW RRP</v>
      </c>
      <c r="AB2" s="38" t="str">
        <f t="shared" si="0"/>
        <v>NSW RRP</v>
      </c>
      <c r="AC2" s="38" t="str">
        <f t="shared" si="0"/>
        <v>NSW RRP</v>
      </c>
      <c r="AD2" s="39" t="str">
        <f t="shared" si="0"/>
        <v>NSW RRP</v>
      </c>
      <c r="AE2" s="37" t="str">
        <f t="shared" si="0"/>
        <v>FCAS Enablement</v>
      </c>
      <c r="AF2" s="38" t="str">
        <f t="shared" si="0"/>
        <v>FCAS Enablement</v>
      </c>
      <c r="AG2" s="38" t="str">
        <f t="shared" si="0"/>
        <v>FCAS Enablement</v>
      </c>
      <c r="AH2" s="38" t="str">
        <f t="shared" si="0"/>
        <v>FCAS Enablement</v>
      </c>
      <c r="AI2" s="38" t="str">
        <f t="shared" si="0"/>
        <v>FCAS Enablement</v>
      </c>
      <c r="AJ2" s="38" t="str">
        <f t="shared" si="0"/>
        <v>FCAS Enablement</v>
      </c>
      <c r="AK2" s="38" t="str">
        <f t="shared" si="0"/>
        <v>FCAS Enablement</v>
      </c>
      <c r="AL2" s="38" t="str">
        <f t="shared" si="0"/>
        <v>FCAS Enablement</v>
      </c>
      <c r="AM2" s="38" t="str">
        <f t="shared" si="0"/>
        <v>FCAS Enablement</v>
      </c>
      <c r="AN2" s="39" t="str">
        <f t="shared" si="0"/>
        <v>FCAS Enablement</v>
      </c>
      <c r="AO2" s="37" t="str">
        <f t="shared" si="0"/>
        <v>Marginal Loss Factor (MLF)</v>
      </c>
      <c r="AP2" s="39" t="str">
        <f t="shared" si="0"/>
        <v>Marginal Loss Factor (MLF)</v>
      </c>
      <c r="AQ2" s="40" t="str">
        <f t="shared" si="0"/>
        <v>Estimated Gross Revenue</v>
      </c>
      <c r="AR2" s="41" t="str">
        <f t="shared" si="0"/>
        <v>Estimated Gross Revenue</v>
      </c>
      <c r="AS2" s="41" t="str">
        <f t="shared" si="0"/>
        <v>Estimated Gross Revenue</v>
      </c>
      <c r="AT2" s="41" t="str">
        <f t="shared" si="0"/>
        <v>Estimated Gross Revenue</v>
      </c>
      <c r="AU2" s="41" t="str">
        <f t="shared" si="0"/>
        <v>Estimated Gross Revenue</v>
      </c>
      <c r="AV2" s="41" t="str">
        <f t="shared" si="0"/>
        <v>Estimated Gross Revenue</v>
      </c>
      <c r="AW2" s="41" t="str">
        <f t="shared" si="0"/>
        <v>Estimated Gross Revenue</v>
      </c>
      <c r="AX2" s="41" t="str">
        <f t="shared" si="0"/>
        <v>Estimated Gross Revenue</v>
      </c>
      <c r="AY2" s="41" t="str">
        <f t="shared" si="0"/>
        <v>Estimated Gross Revenue</v>
      </c>
      <c r="AZ2" s="41" t="str">
        <f t="shared" si="0"/>
        <v>Estimated Gross Revenue</v>
      </c>
      <c r="BA2" s="42" t="str">
        <f t="shared" si="0"/>
        <v>Estimated Gross Revenue</v>
      </c>
    </row>
    <row r="3" spans="1:53" s="49" customFormat="1" ht="66.75" customHeight="1" x14ac:dyDescent="0.25">
      <c r="A3" s="7"/>
      <c r="B3" s="43" t="s">
        <v>2</v>
      </c>
      <c r="C3" s="44" t="s">
        <v>82</v>
      </c>
      <c r="D3" s="45" t="s">
        <v>43</v>
      </c>
      <c r="E3" s="46" t="s">
        <v>78</v>
      </c>
      <c r="F3" s="47" t="s">
        <v>71</v>
      </c>
      <c r="G3" s="47" t="s">
        <v>75</v>
      </c>
      <c r="H3" s="47" t="s">
        <v>72</v>
      </c>
      <c r="I3" s="47" t="s">
        <v>63</v>
      </c>
      <c r="J3" s="47" t="s">
        <v>45</v>
      </c>
      <c r="K3" s="45" t="s">
        <v>69</v>
      </c>
      <c r="L3" s="45" t="s">
        <v>62</v>
      </c>
      <c r="M3" s="47" t="s">
        <v>71</v>
      </c>
      <c r="N3" s="47" t="s">
        <v>75</v>
      </c>
      <c r="O3" s="47" t="s">
        <v>72</v>
      </c>
      <c r="P3" s="47" t="s">
        <v>63</v>
      </c>
      <c r="Q3" s="47" t="s">
        <v>45</v>
      </c>
      <c r="R3" s="45" t="s">
        <v>69</v>
      </c>
      <c r="S3" s="45" t="s">
        <v>62</v>
      </c>
      <c r="T3" s="45" t="s">
        <v>47</v>
      </c>
      <c r="U3" s="45" t="s">
        <v>48</v>
      </c>
      <c r="V3" s="46" t="s">
        <v>80</v>
      </c>
      <c r="W3" s="46" t="s">
        <v>49</v>
      </c>
      <c r="X3" s="46" t="s">
        <v>50</v>
      </c>
      <c r="Y3" s="46" t="s">
        <v>51</v>
      </c>
      <c r="Z3" s="46" t="s">
        <v>52</v>
      </c>
      <c r="AA3" s="46" t="s">
        <v>53</v>
      </c>
      <c r="AB3" s="46" t="s">
        <v>54</v>
      </c>
      <c r="AC3" s="46" t="s">
        <v>55</v>
      </c>
      <c r="AD3" s="46" t="s">
        <v>56</v>
      </c>
      <c r="AE3" s="46" t="s">
        <v>49</v>
      </c>
      <c r="AF3" s="46" t="s">
        <v>50</v>
      </c>
      <c r="AG3" s="46" t="s">
        <v>51</v>
      </c>
      <c r="AH3" s="46" t="s">
        <v>64</v>
      </c>
      <c r="AI3" s="46" t="s">
        <v>65</v>
      </c>
      <c r="AJ3" s="46" t="s">
        <v>53</v>
      </c>
      <c r="AK3" s="46" t="s">
        <v>54</v>
      </c>
      <c r="AL3" s="46" t="s">
        <v>55</v>
      </c>
      <c r="AM3" s="46" t="s">
        <v>66</v>
      </c>
      <c r="AN3" s="46" t="s">
        <v>67</v>
      </c>
      <c r="AO3" s="46" t="s">
        <v>37</v>
      </c>
      <c r="AP3" s="46" t="s">
        <v>36</v>
      </c>
      <c r="AQ3" s="48" t="s">
        <v>3</v>
      </c>
      <c r="AR3" s="48" t="s">
        <v>7</v>
      </c>
      <c r="AS3" s="48" t="s">
        <v>59</v>
      </c>
      <c r="AT3" s="48" t="s">
        <v>49</v>
      </c>
      <c r="AU3" s="48" t="s">
        <v>50</v>
      </c>
      <c r="AV3" s="48" t="s">
        <v>51</v>
      </c>
      <c r="AW3" s="48" t="s">
        <v>52</v>
      </c>
      <c r="AX3" s="48" t="s">
        <v>53</v>
      </c>
      <c r="AY3" s="48" t="s">
        <v>54</v>
      </c>
      <c r="AZ3" s="48" t="s">
        <v>55</v>
      </c>
      <c r="BA3" s="48" t="s">
        <v>56</v>
      </c>
    </row>
    <row r="4" spans="1:53" s="55" customFormat="1" x14ac:dyDescent="0.25">
      <c r="A4" s="7"/>
      <c r="B4" s="50" t="s">
        <v>0</v>
      </c>
      <c r="C4" s="9" t="s">
        <v>120</v>
      </c>
      <c r="D4" s="51" t="s">
        <v>1</v>
      </c>
      <c r="E4" s="52" t="s">
        <v>1</v>
      </c>
      <c r="F4" s="53" t="s">
        <v>6</v>
      </c>
      <c r="G4" s="53" t="s">
        <v>6</v>
      </c>
      <c r="H4" s="53" t="s">
        <v>6</v>
      </c>
      <c r="I4" s="53" t="s">
        <v>74</v>
      </c>
      <c r="J4" s="53" t="s">
        <v>1</v>
      </c>
      <c r="K4" s="51" t="s">
        <v>1</v>
      </c>
      <c r="L4" s="51" t="s">
        <v>1</v>
      </c>
      <c r="M4" s="53" t="s">
        <v>6</v>
      </c>
      <c r="N4" s="53" t="s">
        <v>6</v>
      </c>
      <c r="O4" s="53" t="s">
        <v>6</v>
      </c>
      <c r="P4" s="53" t="s">
        <v>74</v>
      </c>
      <c r="Q4" s="53" t="s">
        <v>1</v>
      </c>
      <c r="R4" s="51" t="s">
        <v>1</v>
      </c>
      <c r="S4" s="51" t="s">
        <v>1</v>
      </c>
      <c r="T4" s="51" t="s">
        <v>76</v>
      </c>
      <c r="U4" s="51" t="s">
        <v>76</v>
      </c>
      <c r="V4" s="52" t="s">
        <v>8</v>
      </c>
      <c r="W4" s="52" t="s">
        <v>61</v>
      </c>
      <c r="X4" s="52" t="s">
        <v>61</v>
      </c>
      <c r="Y4" s="52" t="s">
        <v>61</v>
      </c>
      <c r="Z4" s="52" t="s">
        <v>61</v>
      </c>
      <c r="AA4" s="52" t="s">
        <v>61</v>
      </c>
      <c r="AB4" s="52" t="s">
        <v>61</v>
      </c>
      <c r="AC4" s="52" t="s">
        <v>61</v>
      </c>
      <c r="AD4" s="52" t="s">
        <v>61</v>
      </c>
      <c r="AE4" s="52" t="s">
        <v>6</v>
      </c>
      <c r="AF4" s="52" t="s">
        <v>6</v>
      </c>
      <c r="AG4" s="52" t="s">
        <v>6</v>
      </c>
      <c r="AH4" s="52" t="s">
        <v>6</v>
      </c>
      <c r="AI4" s="52" t="s">
        <v>6</v>
      </c>
      <c r="AJ4" s="52" t="s">
        <v>6</v>
      </c>
      <c r="AK4" s="52" t="s">
        <v>6</v>
      </c>
      <c r="AL4" s="52" t="s">
        <v>6</v>
      </c>
      <c r="AM4" s="52" t="s">
        <v>6</v>
      </c>
      <c r="AN4" s="52" t="s">
        <v>6</v>
      </c>
      <c r="AO4" s="52"/>
      <c r="AP4" s="52"/>
      <c r="AQ4" s="54" t="s">
        <v>32</v>
      </c>
      <c r="AR4" s="54" t="s">
        <v>32</v>
      </c>
      <c r="AS4" s="54" t="s">
        <v>32</v>
      </c>
      <c r="AT4" s="54" t="s">
        <v>32</v>
      </c>
      <c r="AU4" s="54" t="s">
        <v>32</v>
      </c>
      <c r="AV4" s="54" t="s">
        <v>32</v>
      </c>
      <c r="AW4" s="54" t="s">
        <v>32</v>
      </c>
      <c r="AX4" s="54" t="s">
        <v>32</v>
      </c>
      <c r="AY4" s="54" t="s">
        <v>32</v>
      </c>
      <c r="AZ4" s="54" t="s">
        <v>32</v>
      </c>
      <c r="BA4" s="54" t="s">
        <v>32</v>
      </c>
    </row>
    <row r="5" spans="1:53" s="49" customFormat="1" ht="63.75" x14ac:dyDescent="0.25">
      <c r="A5" s="7"/>
      <c r="B5" s="43" t="s">
        <v>81</v>
      </c>
      <c r="C5" s="44" t="str">
        <f>CONCATENATE(C1," ",C3,IF(ISBLANK(C4),"",CONCATENATE(" (",C4,")")))</f>
        <v>Settlement Date (UTC+10)</v>
      </c>
      <c r="D5" s="45" t="str">
        <f>CONCATENATE(D2," ",D3,IF(ISBLANK(D4),"",CONCATENATE(" (",D4,")")))</f>
        <v>Storage Capacity Used (MWh)</v>
      </c>
      <c r="E5" s="46" t="str">
        <f t="shared" ref="E5:BA5" si="1">CONCATENATE(E2," ",E3,IF(ISBLANK(E4),"",CONCATENATE(" (",E4,")")))</f>
        <v>Storage Capacity Available (MWh)</v>
      </c>
      <c r="F5" s="47" t="str">
        <f t="shared" si="1"/>
        <v>Power Imported Average (MW)</v>
      </c>
      <c r="G5" s="47" t="str">
        <f t="shared" si="1"/>
        <v>Power Imported Instantaneous (MW)</v>
      </c>
      <c r="H5" s="47" t="str">
        <f t="shared" si="1"/>
        <v>Power Imported  Dispatch Target (MW)</v>
      </c>
      <c r="I5" s="47" t="str">
        <f t="shared" si="1"/>
        <v>Power Imported Ramp Duration (minutes)</v>
      </c>
      <c r="J5" s="47" t="str">
        <f t="shared" si="1"/>
        <v>Estimated Energy Imported Total (MWh)</v>
      </c>
      <c r="K5" s="45" t="str">
        <f t="shared" si="1"/>
        <v>Estimated Energy Imported Due to energy target (MWh)</v>
      </c>
      <c r="L5" s="45" t="str">
        <f t="shared" si="1"/>
        <v>Estimated Energy Imported Due to FCAS &amp; PFR (MWh)</v>
      </c>
      <c r="M5" s="47" t="str">
        <f t="shared" si="1"/>
        <v>Power Exported Average (MW)</v>
      </c>
      <c r="N5" s="47" t="str">
        <f t="shared" si="1"/>
        <v>Power Exported Instantaneous (MW)</v>
      </c>
      <c r="O5" s="47" t="str">
        <f t="shared" si="1"/>
        <v>Power Exported  Dispatch Target (MW)</v>
      </c>
      <c r="P5" s="47" t="str">
        <f t="shared" si="1"/>
        <v>Power Exported Ramp Duration (minutes)</v>
      </c>
      <c r="Q5" s="47" t="str">
        <f t="shared" si="1"/>
        <v>Estimated Energy Exported Total (MWh)</v>
      </c>
      <c r="R5" s="45" t="str">
        <f t="shared" si="1"/>
        <v>Estimated Energy Exported Due to energy target (MWh)</v>
      </c>
      <c r="S5" s="45" t="str">
        <f t="shared" si="1"/>
        <v>Estimated Energy Exported Due to FCAS &amp; PFR (MWh)</v>
      </c>
      <c r="T5" s="56" t="str">
        <f t="shared" si="1"/>
        <v>Reactive Power Import (Mvar)</v>
      </c>
      <c r="U5" s="57" t="str">
        <f t="shared" si="1"/>
        <v>Reactive Power Export (Mvar)</v>
      </c>
      <c r="V5" s="46" t="str">
        <f t="shared" si="1"/>
        <v>NSW RRP Energy ($/MWh)</v>
      </c>
      <c r="W5" s="46" t="str">
        <f t="shared" si="1"/>
        <v>NSW RRP Lower5min ($/MW/hr)</v>
      </c>
      <c r="X5" s="46" t="str">
        <f t="shared" si="1"/>
        <v>NSW RRP Lower60sec ($/MW/hr)</v>
      </c>
      <c r="Y5" s="46" t="str">
        <f t="shared" si="1"/>
        <v>NSW RRP Lower6sec ($/MW/hr)</v>
      </c>
      <c r="Z5" s="46" t="str">
        <f t="shared" si="1"/>
        <v>NSW RRP LowerReg ($/MW/hr)</v>
      </c>
      <c r="AA5" s="46" t="str">
        <f t="shared" si="1"/>
        <v>NSW RRP Raise5min ($/MW/hr)</v>
      </c>
      <c r="AB5" s="46" t="str">
        <f t="shared" si="1"/>
        <v>NSW RRP Raise60sec ($/MW/hr)</v>
      </c>
      <c r="AC5" s="46" t="str">
        <f t="shared" si="1"/>
        <v>NSW RRP Raise6sec ($/MW/hr)</v>
      </c>
      <c r="AD5" s="46" t="str">
        <f t="shared" si="1"/>
        <v>NSW RRP RaiseReg ($/MW/hr)</v>
      </c>
      <c r="AE5" s="46" t="str">
        <f t="shared" si="1"/>
        <v>FCAS Enablement Lower5min (MW)</v>
      </c>
      <c r="AF5" s="46" t="str">
        <f t="shared" si="1"/>
        <v>FCAS Enablement Lower60sec (MW)</v>
      </c>
      <c r="AG5" s="46" t="str">
        <f t="shared" si="1"/>
        <v>FCAS Enablement Lower6sec (MW)</v>
      </c>
      <c r="AH5" s="46" t="str">
        <f t="shared" si="1"/>
        <v>FCAS Enablement LowerReg WALGRVL1 (MW)</v>
      </c>
      <c r="AI5" s="46" t="str">
        <f t="shared" si="1"/>
        <v>FCAS Enablement RaiseReg WALGRVL1 (MW)</v>
      </c>
      <c r="AJ5" s="46" t="str">
        <f t="shared" si="1"/>
        <v>FCAS Enablement Raise5min (MW)</v>
      </c>
      <c r="AK5" s="46" t="str">
        <f t="shared" si="1"/>
        <v>FCAS Enablement Raise60sec (MW)</v>
      </c>
      <c r="AL5" s="46" t="str">
        <f t="shared" si="1"/>
        <v>FCAS Enablement Raise6sec (MW)</v>
      </c>
      <c r="AM5" s="46" t="str">
        <f t="shared" si="1"/>
        <v>FCAS Enablement LowerReg WALGRVG1 (MW)</v>
      </c>
      <c r="AN5" s="46" t="str">
        <f t="shared" si="1"/>
        <v>FCAS Enablement RaiseReg WALGRVG1 (MW)</v>
      </c>
      <c r="AO5" s="58" t="str">
        <f t="shared" si="1"/>
        <v>Marginal Loss Factor (MLF) WALGRVL1</v>
      </c>
      <c r="AP5" s="43" t="str">
        <f t="shared" si="1"/>
        <v>Marginal Loss Factor (MLF) WALGRVG1</v>
      </c>
      <c r="AQ5" s="48" t="str">
        <f t="shared" si="1"/>
        <v>Estimated Gross Revenue Energy Import ($)</v>
      </c>
      <c r="AR5" s="48" t="str">
        <f t="shared" si="1"/>
        <v>Estimated Gross Revenue Energy Export ($)</v>
      </c>
      <c r="AS5" s="48" t="str">
        <f t="shared" si="1"/>
        <v>Estimated Gross Revenue Energy Net ($)</v>
      </c>
      <c r="AT5" s="48" t="str">
        <f t="shared" si="1"/>
        <v>Estimated Gross Revenue Lower5min ($)</v>
      </c>
      <c r="AU5" s="48" t="str">
        <f t="shared" si="1"/>
        <v>Estimated Gross Revenue Lower60sec ($)</v>
      </c>
      <c r="AV5" s="48" t="str">
        <f t="shared" si="1"/>
        <v>Estimated Gross Revenue Lower6sec ($)</v>
      </c>
      <c r="AW5" s="48" t="str">
        <f t="shared" si="1"/>
        <v>Estimated Gross Revenue LowerReg ($)</v>
      </c>
      <c r="AX5" s="48" t="str">
        <f t="shared" si="1"/>
        <v>Estimated Gross Revenue Raise5min ($)</v>
      </c>
      <c r="AY5" s="48" t="str">
        <f t="shared" si="1"/>
        <v>Estimated Gross Revenue Raise60sec ($)</v>
      </c>
      <c r="AZ5" s="48" t="str">
        <f t="shared" si="1"/>
        <v>Estimated Gross Revenue Raise6sec ($)</v>
      </c>
      <c r="BA5" s="48" t="str">
        <f t="shared" si="1"/>
        <v>Estimated Gross Revenue RaiseReg ($)</v>
      </c>
    </row>
    <row r="6" spans="1:53" s="71" customFormat="1" ht="35.25" customHeight="1" x14ac:dyDescent="0.25">
      <c r="A6" s="59" t="s">
        <v>145</v>
      </c>
      <c r="B6" s="60" t="s">
        <v>38</v>
      </c>
      <c r="C6" s="61" t="s">
        <v>90</v>
      </c>
      <c r="D6" s="62" t="s">
        <v>83</v>
      </c>
      <c r="E6" s="62" t="s">
        <v>83</v>
      </c>
      <c r="F6" s="63" t="s">
        <v>105</v>
      </c>
      <c r="G6" s="64" t="s">
        <v>104</v>
      </c>
      <c r="H6" s="65"/>
      <c r="I6" s="66" t="s">
        <v>88</v>
      </c>
      <c r="J6" s="66" t="s">
        <v>88</v>
      </c>
      <c r="K6" s="66" t="s">
        <v>88</v>
      </c>
      <c r="L6" s="66" t="s">
        <v>88</v>
      </c>
      <c r="M6" s="63" t="str">
        <f t="shared" ref="M6:N9" si="2">F6</f>
        <v>NEMWEB - 4-sec causer pays</v>
      </c>
      <c r="N6" s="64" t="str">
        <f t="shared" si="2"/>
        <v>NEMWEB - NEXT DAY DISPATCH</v>
      </c>
      <c r="O6" s="65"/>
      <c r="P6" s="66" t="s">
        <v>88</v>
      </c>
      <c r="Q6" s="66" t="s">
        <v>88</v>
      </c>
      <c r="R6" s="66" t="s">
        <v>88</v>
      </c>
      <c r="S6" s="66" t="s">
        <v>88</v>
      </c>
      <c r="T6" s="62" t="s">
        <v>83</v>
      </c>
      <c r="U6" s="62" t="s">
        <v>83</v>
      </c>
      <c r="V6" s="67" t="s">
        <v>106</v>
      </c>
      <c r="W6" s="68"/>
      <c r="X6" s="68"/>
      <c r="Y6" s="68"/>
      <c r="Z6" s="68"/>
      <c r="AA6" s="68"/>
      <c r="AB6" s="68"/>
      <c r="AC6" s="68"/>
      <c r="AD6" s="68"/>
      <c r="AE6" s="69" t="str">
        <f>G6</f>
        <v>NEMWEB - NEXT DAY DISPATCH</v>
      </c>
      <c r="AF6" s="68"/>
      <c r="AG6" s="68"/>
      <c r="AH6" s="68"/>
      <c r="AI6" s="68"/>
      <c r="AJ6" s="68"/>
      <c r="AK6" s="68"/>
      <c r="AL6" s="68"/>
      <c r="AM6" s="68"/>
      <c r="AN6" s="70"/>
      <c r="AO6" s="67" t="s">
        <v>108</v>
      </c>
      <c r="AP6" s="70"/>
      <c r="AQ6" s="66" t="s">
        <v>88</v>
      </c>
      <c r="AR6" s="66" t="s">
        <v>88</v>
      </c>
      <c r="AS6" s="66" t="s">
        <v>88</v>
      </c>
      <c r="AT6" s="66" t="s">
        <v>88</v>
      </c>
      <c r="AU6" s="66" t="s">
        <v>88</v>
      </c>
      <c r="AV6" s="66" t="s">
        <v>88</v>
      </c>
      <c r="AW6" s="66" t="s">
        <v>88</v>
      </c>
      <c r="AX6" s="66" t="s">
        <v>88</v>
      </c>
      <c r="AY6" s="66" t="s">
        <v>88</v>
      </c>
      <c r="AZ6" s="66" t="s">
        <v>88</v>
      </c>
      <c r="BA6" s="66" t="s">
        <v>88</v>
      </c>
    </row>
    <row r="7" spans="1:53" s="71" customFormat="1" ht="12.75" customHeight="1" x14ac:dyDescent="0.25">
      <c r="A7" s="72"/>
      <c r="B7" s="60" t="s">
        <v>115</v>
      </c>
      <c r="C7" s="73"/>
      <c r="D7" s="74"/>
      <c r="E7" s="74"/>
      <c r="F7" s="75" t="s">
        <v>4</v>
      </c>
      <c r="G7" s="76" t="s">
        <v>31</v>
      </c>
      <c r="H7" s="77"/>
      <c r="I7" s="78"/>
      <c r="J7" s="78"/>
      <c r="K7" s="78"/>
      <c r="L7" s="78"/>
      <c r="M7" s="75" t="s">
        <v>4</v>
      </c>
      <c r="N7" s="76" t="s">
        <v>31</v>
      </c>
      <c r="O7" s="77"/>
      <c r="P7" s="78"/>
      <c r="Q7" s="78"/>
      <c r="R7" s="78"/>
      <c r="S7" s="78"/>
      <c r="T7" s="74"/>
      <c r="U7" s="74"/>
      <c r="V7" s="76" t="s">
        <v>9</v>
      </c>
      <c r="W7" s="68"/>
      <c r="X7" s="68"/>
      <c r="Y7" s="68"/>
      <c r="Z7" s="68"/>
      <c r="AA7" s="68"/>
      <c r="AB7" s="68"/>
      <c r="AC7" s="68"/>
      <c r="AD7" s="68"/>
      <c r="AE7" s="76" t="s">
        <v>31</v>
      </c>
      <c r="AF7" s="79"/>
      <c r="AG7" s="79"/>
      <c r="AH7" s="79"/>
      <c r="AI7" s="79"/>
      <c r="AJ7" s="79"/>
      <c r="AK7" s="79"/>
      <c r="AL7" s="79"/>
      <c r="AM7" s="79"/>
      <c r="AN7" s="77"/>
      <c r="AO7" s="76" t="s">
        <v>33</v>
      </c>
      <c r="AP7" s="77"/>
      <c r="AQ7" s="78"/>
      <c r="AR7" s="78"/>
      <c r="AS7" s="78"/>
      <c r="AT7" s="78"/>
      <c r="AU7" s="78"/>
      <c r="AV7" s="78"/>
      <c r="AW7" s="78"/>
      <c r="AX7" s="78"/>
      <c r="AY7" s="78"/>
      <c r="AZ7" s="78"/>
      <c r="BA7" s="78"/>
    </row>
    <row r="8" spans="1:53" s="71" customFormat="1" ht="12.75" customHeight="1" x14ac:dyDescent="0.25">
      <c r="A8" s="72"/>
      <c r="B8" s="60" t="s">
        <v>116</v>
      </c>
      <c r="C8" s="73"/>
      <c r="D8" s="74"/>
      <c r="E8" s="74"/>
      <c r="F8" s="75" t="s">
        <v>5</v>
      </c>
      <c r="G8" s="76" t="s">
        <v>117</v>
      </c>
      <c r="H8" s="77"/>
      <c r="I8" s="78"/>
      <c r="J8" s="78"/>
      <c r="K8" s="78"/>
      <c r="L8" s="78"/>
      <c r="M8" s="75" t="s">
        <v>5</v>
      </c>
      <c r="N8" s="76" t="s">
        <v>117</v>
      </c>
      <c r="O8" s="77"/>
      <c r="P8" s="78"/>
      <c r="Q8" s="78"/>
      <c r="R8" s="78"/>
      <c r="S8" s="78"/>
      <c r="T8" s="74"/>
      <c r="U8" s="74"/>
      <c r="V8" s="76" t="s">
        <v>68</v>
      </c>
      <c r="W8" s="68"/>
      <c r="X8" s="68"/>
      <c r="Y8" s="68"/>
      <c r="Z8" s="68"/>
      <c r="AA8" s="68"/>
      <c r="AB8" s="68"/>
      <c r="AC8" s="68"/>
      <c r="AD8" s="68"/>
      <c r="AE8" s="76" t="s">
        <v>117</v>
      </c>
      <c r="AF8" s="68"/>
      <c r="AG8" s="68"/>
      <c r="AH8" s="68"/>
      <c r="AI8" s="68"/>
      <c r="AJ8" s="68"/>
      <c r="AK8" s="68"/>
      <c r="AL8" s="68"/>
      <c r="AM8" s="68"/>
      <c r="AN8" s="70"/>
      <c r="AO8" s="76" t="s">
        <v>118</v>
      </c>
      <c r="AP8" s="77"/>
      <c r="AQ8" s="78"/>
      <c r="AR8" s="78"/>
      <c r="AS8" s="78"/>
      <c r="AT8" s="78"/>
      <c r="AU8" s="78"/>
      <c r="AV8" s="78"/>
      <c r="AW8" s="78"/>
      <c r="AX8" s="78"/>
      <c r="AY8" s="78"/>
      <c r="AZ8" s="78"/>
      <c r="BA8" s="78"/>
    </row>
    <row r="9" spans="1:53" s="71" customFormat="1" x14ac:dyDescent="0.25">
      <c r="A9" s="72"/>
      <c r="B9" s="60" t="s">
        <v>98</v>
      </c>
      <c r="C9" s="73"/>
      <c r="D9" s="74"/>
      <c r="E9" s="74"/>
      <c r="F9" s="63" t="s">
        <v>41</v>
      </c>
      <c r="G9" s="64" t="s">
        <v>20</v>
      </c>
      <c r="H9" s="65" t="str">
        <f>G9</f>
        <v>UNIT_SOLUTION</v>
      </c>
      <c r="I9" s="78"/>
      <c r="J9" s="78"/>
      <c r="K9" s="78"/>
      <c r="L9" s="78"/>
      <c r="M9" s="63" t="str">
        <f t="shared" si="2"/>
        <v>N/A</v>
      </c>
      <c r="N9" s="64" t="str">
        <f t="shared" si="2"/>
        <v>UNIT_SOLUTION</v>
      </c>
      <c r="O9" s="65"/>
      <c r="P9" s="78"/>
      <c r="Q9" s="78"/>
      <c r="R9" s="78"/>
      <c r="S9" s="78"/>
      <c r="T9" s="74"/>
      <c r="U9" s="74"/>
      <c r="V9" s="67" t="s">
        <v>10</v>
      </c>
      <c r="W9" s="68"/>
      <c r="X9" s="68"/>
      <c r="Y9" s="68"/>
      <c r="Z9" s="68"/>
      <c r="AA9" s="68"/>
      <c r="AB9" s="68"/>
      <c r="AC9" s="68"/>
      <c r="AD9" s="70"/>
      <c r="AE9" s="69" t="str">
        <f>G9</f>
        <v>UNIT_SOLUTION</v>
      </c>
      <c r="AF9" s="68"/>
      <c r="AG9" s="68"/>
      <c r="AH9" s="68"/>
      <c r="AI9" s="68"/>
      <c r="AJ9" s="68"/>
      <c r="AK9" s="68"/>
      <c r="AL9" s="68"/>
      <c r="AM9" s="68"/>
      <c r="AN9" s="70"/>
      <c r="AO9" s="67" t="s">
        <v>34</v>
      </c>
      <c r="AP9" s="70"/>
      <c r="AQ9" s="78"/>
      <c r="AR9" s="78"/>
      <c r="AS9" s="78"/>
      <c r="AT9" s="78"/>
      <c r="AU9" s="78"/>
      <c r="AV9" s="78"/>
      <c r="AW9" s="78"/>
      <c r="AX9" s="78"/>
      <c r="AY9" s="78"/>
      <c r="AZ9" s="78"/>
      <c r="BA9" s="78"/>
    </row>
    <row r="10" spans="1:53" s="71" customFormat="1" x14ac:dyDescent="0.25">
      <c r="A10" s="72"/>
      <c r="B10" s="60" t="s">
        <v>99</v>
      </c>
      <c r="C10" s="73"/>
      <c r="D10" s="74"/>
      <c r="E10" s="74"/>
      <c r="F10" s="63"/>
      <c r="G10" s="80">
        <v>3</v>
      </c>
      <c r="H10" s="81"/>
      <c r="I10" s="78"/>
      <c r="J10" s="78"/>
      <c r="K10" s="78"/>
      <c r="L10" s="78"/>
      <c r="M10" s="63"/>
      <c r="N10" s="80">
        <f>G10</f>
        <v>3</v>
      </c>
      <c r="O10" s="81"/>
      <c r="P10" s="78"/>
      <c r="Q10" s="78"/>
      <c r="R10" s="78"/>
      <c r="S10" s="78"/>
      <c r="T10" s="74"/>
      <c r="U10" s="74"/>
      <c r="V10" s="67">
        <v>3</v>
      </c>
      <c r="W10" s="68"/>
      <c r="X10" s="68"/>
      <c r="Y10" s="68"/>
      <c r="Z10" s="68"/>
      <c r="AA10" s="68"/>
      <c r="AB10" s="68"/>
      <c r="AC10" s="68"/>
      <c r="AD10" s="70"/>
      <c r="AE10" s="67">
        <f>G10</f>
        <v>3</v>
      </c>
      <c r="AF10" s="68"/>
      <c r="AG10" s="68"/>
      <c r="AH10" s="68"/>
      <c r="AI10" s="68"/>
      <c r="AJ10" s="68"/>
      <c r="AK10" s="68"/>
      <c r="AL10" s="68"/>
      <c r="AM10" s="68"/>
      <c r="AN10" s="70"/>
      <c r="AO10" s="67">
        <v>1</v>
      </c>
      <c r="AP10" s="70"/>
      <c r="AQ10" s="78"/>
      <c r="AR10" s="78"/>
      <c r="AS10" s="78"/>
      <c r="AT10" s="78"/>
      <c r="AU10" s="78"/>
      <c r="AV10" s="78"/>
      <c r="AW10" s="78"/>
      <c r="AX10" s="78"/>
      <c r="AY10" s="78"/>
      <c r="AZ10" s="78"/>
      <c r="BA10" s="78"/>
    </row>
    <row r="11" spans="1:53" s="71" customFormat="1" ht="54" customHeight="1" x14ac:dyDescent="0.25">
      <c r="A11" s="72"/>
      <c r="B11" s="60" t="s">
        <v>103</v>
      </c>
      <c r="C11" s="73"/>
      <c r="D11" s="74"/>
      <c r="E11" s="74"/>
      <c r="F11" s="63" t="s">
        <v>85</v>
      </c>
      <c r="G11" s="64" t="s">
        <v>86</v>
      </c>
      <c r="H11" s="65"/>
      <c r="I11" s="78"/>
      <c r="J11" s="78"/>
      <c r="K11" s="78"/>
      <c r="L11" s="78"/>
      <c r="M11" s="63" t="s">
        <v>91</v>
      </c>
      <c r="N11" s="64" t="str">
        <f>G11</f>
        <v>INTERVENTION=1 during interventions
INTERVENTION=0 at all other times</v>
      </c>
      <c r="O11" s="65"/>
      <c r="P11" s="78"/>
      <c r="Q11" s="78"/>
      <c r="R11" s="78"/>
      <c r="S11" s="78"/>
      <c r="T11" s="74"/>
      <c r="U11" s="74"/>
      <c r="V11" s="67" t="s">
        <v>100</v>
      </c>
      <c r="W11" s="68"/>
      <c r="X11" s="68"/>
      <c r="Y11" s="68"/>
      <c r="Z11" s="68"/>
      <c r="AA11" s="68"/>
      <c r="AB11" s="68"/>
      <c r="AC11" s="68"/>
      <c r="AD11" s="70"/>
      <c r="AE11" s="69" t="str">
        <f>G11</f>
        <v>INTERVENTION=1 during interventions
INTERVENTION=0 at all other times</v>
      </c>
      <c r="AF11" s="68"/>
      <c r="AG11" s="68"/>
      <c r="AH11" s="68"/>
      <c r="AI11" s="68"/>
      <c r="AJ11" s="68"/>
      <c r="AK11" s="68"/>
      <c r="AL11" s="68"/>
      <c r="AM11" s="68"/>
      <c r="AN11" s="70"/>
      <c r="AO11" s="67" t="s">
        <v>41</v>
      </c>
      <c r="AP11" s="70"/>
      <c r="AQ11" s="78"/>
      <c r="AR11" s="78"/>
      <c r="AS11" s="78"/>
      <c r="AT11" s="78"/>
      <c r="AU11" s="78"/>
      <c r="AV11" s="78"/>
      <c r="AW11" s="78"/>
      <c r="AX11" s="78"/>
      <c r="AY11" s="78"/>
      <c r="AZ11" s="78"/>
      <c r="BA11" s="78"/>
    </row>
    <row r="12" spans="1:53" s="84" customFormat="1" x14ac:dyDescent="0.25">
      <c r="A12" s="72"/>
      <c r="B12" s="60" t="s">
        <v>40</v>
      </c>
      <c r="C12" s="73"/>
      <c r="D12" s="74"/>
      <c r="E12" s="74"/>
      <c r="F12" s="64" t="s">
        <v>37</v>
      </c>
      <c r="G12" s="82"/>
      <c r="H12" s="65"/>
      <c r="I12" s="78"/>
      <c r="J12" s="78"/>
      <c r="K12" s="78"/>
      <c r="L12" s="78"/>
      <c r="M12" s="64" t="s">
        <v>36</v>
      </c>
      <c r="N12" s="82"/>
      <c r="O12" s="65"/>
      <c r="P12" s="78"/>
      <c r="Q12" s="78"/>
      <c r="R12" s="78"/>
      <c r="S12" s="78"/>
      <c r="T12" s="74"/>
      <c r="U12" s="74"/>
      <c r="V12" s="67" t="s">
        <v>41</v>
      </c>
      <c r="W12" s="68"/>
      <c r="X12" s="68"/>
      <c r="Y12" s="68"/>
      <c r="Z12" s="68"/>
      <c r="AA12" s="68"/>
      <c r="AB12" s="68"/>
      <c r="AC12" s="68"/>
      <c r="AD12" s="70"/>
      <c r="AE12" s="67" t="s">
        <v>37</v>
      </c>
      <c r="AF12" s="68"/>
      <c r="AG12" s="68"/>
      <c r="AH12" s="68"/>
      <c r="AI12" s="70"/>
      <c r="AJ12" s="67" t="s">
        <v>36</v>
      </c>
      <c r="AK12" s="68"/>
      <c r="AL12" s="68"/>
      <c r="AM12" s="68"/>
      <c r="AN12" s="70"/>
      <c r="AO12" s="83" t="s">
        <v>37</v>
      </c>
      <c r="AP12" s="83" t="s">
        <v>36</v>
      </c>
      <c r="AQ12" s="78"/>
      <c r="AR12" s="78"/>
      <c r="AS12" s="78"/>
      <c r="AT12" s="78"/>
      <c r="AU12" s="78"/>
      <c r="AV12" s="78"/>
      <c r="AW12" s="78"/>
      <c r="AX12" s="78"/>
      <c r="AY12" s="78"/>
      <c r="AZ12" s="78"/>
      <c r="BA12" s="78"/>
    </row>
    <row r="13" spans="1:53" s="71" customFormat="1" ht="38.25" x14ac:dyDescent="0.25">
      <c r="A13" s="85"/>
      <c r="B13" s="60" t="s">
        <v>39</v>
      </c>
      <c r="C13" s="86"/>
      <c r="D13" s="87"/>
      <c r="E13" s="87"/>
      <c r="F13" s="63" t="s">
        <v>119</v>
      </c>
      <c r="G13" s="63" t="s">
        <v>21</v>
      </c>
      <c r="H13" s="63" t="s">
        <v>22</v>
      </c>
      <c r="I13" s="88"/>
      <c r="J13" s="88"/>
      <c r="K13" s="88"/>
      <c r="L13" s="88"/>
      <c r="M13" s="63" t="str">
        <f t="shared" ref="M13:O13" si="3">F13</f>
        <v>4. Value (averaged over interval)</v>
      </c>
      <c r="N13" s="63" t="str">
        <f t="shared" si="3"/>
        <v>INITIALMW</v>
      </c>
      <c r="O13" s="63" t="str">
        <f t="shared" si="3"/>
        <v>TOTALCLEARED</v>
      </c>
      <c r="P13" s="88"/>
      <c r="Q13" s="88"/>
      <c r="R13" s="88"/>
      <c r="S13" s="88"/>
      <c r="T13" s="87"/>
      <c r="U13" s="87"/>
      <c r="V13" s="89" t="s">
        <v>11</v>
      </c>
      <c r="W13" s="89" t="s">
        <v>18</v>
      </c>
      <c r="X13" s="89" t="s">
        <v>17</v>
      </c>
      <c r="Y13" s="89" t="s">
        <v>16</v>
      </c>
      <c r="Z13" s="89" t="s">
        <v>19</v>
      </c>
      <c r="AA13" s="89" t="s">
        <v>14</v>
      </c>
      <c r="AB13" s="89" t="s">
        <v>13</v>
      </c>
      <c r="AC13" s="89" t="s">
        <v>12</v>
      </c>
      <c r="AD13" s="89" t="s">
        <v>15</v>
      </c>
      <c r="AE13" s="89" t="s">
        <v>23</v>
      </c>
      <c r="AF13" s="89" t="s">
        <v>24</v>
      </c>
      <c r="AG13" s="89" t="s">
        <v>25</v>
      </c>
      <c r="AH13" s="89" t="s">
        <v>29</v>
      </c>
      <c r="AI13" s="89" t="s">
        <v>30</v>
      </c>
      <c r="AJ13" s="89" t="s">
        <v>26</v>
      </c>
      <c r="AK13" s="89" t="s">
        <v>27</v>
      </c>
      <c r="AL13" s="89" t="s">
        <v>28</v>
      </c>
      <c r="AM13" s="89" t="s">
        <v>29</v>
      </c>
      <c r="AN13" s="89" t="s">
        <v>30</v>
      </c>
      <c r="AO13" s="67" t="s">
        <v>35</v>
      </c>
      <c r="AP13" s="70"/>
      <c r="AQ13" s="88"/>
      <c r="AR13" s="88"/>
      <c r="AS13" s="88"/>
      <c r="AT13" s="88"/>
      <c r="AU13" s="88"/>
      <c r="AV13" s="88"/>
      <c r="AW13" s="88"/>
      <c r="AX13" s="88"/>
      <c r="AY13" s="88"/>
      <c r="AZ13" s="88"/>
      <c r="BA13" s="88"/>
    </row>
    <row r="14" spans="1:53" s="84" customFormat="1" ht="157.5" x14ac:dyDescent="0.25">
      <c r="A14" s="46" t="s">
        <v>84</v>
      </c>
      <c r="B14" s="46" t="s">
        <v>123</v>
      </c>
      <c r="C14" s="90" t="s">
        <v>113</v>
      </c>
      <c r="D14" s="30" t="s">
        <v>95</v>
      </c>
      <c r="E14" s="30" t="s">
        <v>94</v>
      </c>
      <c r="F14" s="63" t="s">
        <v>89</v>
      </c>
      <c r="G14" s="63" t="s">
        <v>111</v>
      </c>
      <c r="H14" s="63" t="s">
        <v>87</v>
      </c>
      <c r="I14" s="120" t="s">
        <v>97</v>
      </c>
      <c r="J14" s="63" t="s">
        <v>93</v>
      </c>
      <c r="K14" s="121" t="s">
        <v>92</v>
      </c>
      <c r="L14" s="91" t="s">
        <v>114</v>
      </c>
      <c r="M14" s="63" t="str">
        <f t="shared" ref="M14:S14" si="4">F14</f>
        <v>Average MW over the interval - calculated as the average of all the 4-second MW measurements over the interval</v>
      </c>
      <c r="N14" s="63" t="str">
        <f t="shared" si="4"/>
        <v>Actual MW, measured at the start of the interval (i.e. 5 mins prior to the Settlement Date)</v>
      </c>
      <c r="O14" s="63" t="str">
        <f t="shared" si="4"/>
        <v>Target MW at end of interval</v>
      </c>
      <c r="P14" s="120" t="s">
        <v>96</v>
      </c>
      <c r="Q14" s="63" t="str">
        <f t="shared" si="4"/>
        <v>Total MWh imported/exported over the interval. Estimate based on Average MW over the interval</v>
      </c>
      <c r="R14" s="121" t="str">
        <f t="shared" si="4"/>
        <v>Total MWh that would have been imported/exported if the BESS  ramped linearly from the previous dispatch target to the current dispatch target, with no adjustments for regulation FCAS, contingency FCAS, or PFR</v>
      </c>
      <c r="S14" s="91" t="str">
        <f t="shared" si="4"/>
        <v>Difference between target MWh and actual MWh, which is assumed to be all caused by regulation FCAS, contingency FCAS, and PFR</v>
      </c>
      <c r="T14" s="92" t="s">
        <v>102</v>
      </c>
      <c r="U14" s="93"/>
      <c r="V14" s="94" t="s">
        <v>101</v>
      </c>
      <c r="W14" s="95"/>
      <c r="X14" s="95"/>
      <c r="Y14" s="95"/>
      <c r="Z14" s="95"/>
      <c r="AA14" s="95"/>
      <c r="AB14" s="95"/>
      <c r="AC14" s="95"/>
      <c r="AD14" s="96"/>
      <c r="AE14" s="94" t="s">
        <v>107</v>
      </c>
      <c r="AF14" s="95"/>
      <c r="AG14" s="95"/>
      <c r="AH14" s="95"/>
      <c r="AI14" s="95"/>
      <c r="AJ14" s="95"/>
      <c r="AK14" s="95"/>
      <c r="AL14" s="95"/>
      <c r="AM14" s="95"/>
      <c r="AN14" s="96"/>
      <c r="AO14" s="94"/>
      <c r="AP14" s="96"/>
      <c r="AQ14" s="97" t="s">
        <v>109</v>
      </c>
      <c r="AR14" s="98"/>
      <c r="AS14" s="99"/>
      <c r="AT14" s="97" t="s">
        <v>110</v>
      </c>
      <c r="AU14" s="98"/>
      <c r="AV14" s="98"/>
      <c r="AW14" s="98"/>
      <c r="AX14" s="98"/>
      <c r="AY14" s="98"/>
      <c r="AZ14" s="98"/>
      <c r="BA14" s="99"/>
    </row>
    <row r="15" spans="1:53" s="108" customFormat="1" ht="15" customHeight="1" x14ac:dyDescent="0.25">
      <c r="A15" s="100" t="s">
        <v>121</v>
      </c>
      <c r="B15" s="101"/>
      <c r="C15" s="102">
        <v>44713.170138888891</v>
      </c>
      <c r="D15" s="103">
        <v>15.3927435</v>
      </c>
      <c r="E15" s="103">
        <v>96.089432845390064</v>
      </c>
      <c r="F15" s="104">
        <v>0</v>
      </c>
      <c r="G15" s="105">
        <v>0</v>
      </c>
      <c r="H15" s="105">
        <v>0</v>
      </c>
      <c r="I15" s="105" t="e">
        <f>NA()</f>
        <v>#N/A</v>
      </c>
      <c r="J15" s="106">
        <f t="shared" ref="J15:J62" si="5">F15*5/60</f>
        <v>0</v>
      </c>
      <c r="K15" s="103" t="e">
        <f>AVERAGE(H14:H15)*(I15/60)</f>
        <v>#N/A</v>
      </c>
      <c r="L15" s="107" t="e">
        <f>J15-K15</f>
        <v>#N/A</v>
      </c>
      <c r="M15" s="104">
        <v>0</v>
      </c>
      <c r="N15" s="105">
        <v>0</v>
      </c>
      <c r="O15" s="105">
        <v>0</v>
      </c>
      <c r="P15" s="105" t="e">
        <f>NA()</f>
        <v>#N/A</v>
      </c>
      <c r="Q15" s="106">
        <f t="shared" ref="Q15:Q62" si="6">M15*5/60</f>
        <v>0</v>
      </c>
      <c r="R15" s="103" t="e">
        <f>AVERAGE(O14:O15)*(P15/60)</f>
        <v>#N/A</v>
      </c>
      <c r="S15" s="107" t="e">
        <f>Q15-R15</f>
        <v>#N/A</v>
      </c>
      <c r="T15" s="103">
        <v>0.62338076686333355</v>
      </c>
      <c r="U15" s="103">
        <v>0</v>
      </c>
      <c r="V15" s="108">
        <v>352</v>
      </c>
      <c r="W15" s="108">
        <v>0.5</v>
      </c>
      <c r="X15" s="108">
        <v>4.8899999999999997</v>
      </c>
      <c r="Y15" s="108">
        <v>1.84</v>
      </c>
      <c r="Z15" s="108">
        <v>8.3000000000000007</v>
      </c>
      <c r="AA15" s="108">
        <v>0.5</v>
      </c>
      <c r="AB15" s="108">
        <v>2.25</v>
      </c>
      <c r="AC15" s="108">
        <v>5.28</v>
      </c>
      <c r="AD15" s="108">
        <v>14.92</v>
      </c>
      <c r="AE15" s="108">
        <v>14</v>
      </c>
      <c r="AF15" s="108">
        <v>0</v>
      </c>
      <c r="AG15" s="108">
        <v>0</v>
      </c>
      <c r="AH15" s="108">
        <v>22.000029999999999</v>
      </c>
      <c r="AI15" s="108">
        <v>0</v>
      </c>
      <c r="AJ15" s="108">
        <v>0</v>
      </c>
      <c r="AK15" s="108">
        <v>19</v>
      </c>
      <c r="AL15" s="108">
        <v>33</v>
      </c>
      <c r="AM15" s="108">
        <v>0</v>
      </c>
      <c r="AN15" s="108">
        <v>0</v>
      </c>
      <c r="AO15" s="108">
        <v>1.0009999999999999</v>
      </c>
      <c r="AP15" s="108">
        <v>1.0011000000000001</v>
      </c>
      <c r="AQ15" s="109">
        <f>-AO15*V15*J15</f>
        <v>0</v>
      </c>
      <c r="AR15" s="109">
        <f>AP15*V15*Q15</f>
        <v>0</v>
      </c>
      <c r="AS15" s="109">
        <f t="shared" ref="AS15:AS37" si="7">SUM(AQ15:AR15)</f>
        <v>0</v>
      </c>
      <c r="AT15" s="110">
        <f t="shared" ref="AT15:AT62" si="8">W15*AE15/12</f>
        <v>0.58333333333333337</v>
      </c>
      <c r="AU15" s="110">
        <f t="shared" ref="AU15:AU62" si="9">X15*AF15/12</f>
        <v>0</v>
      </c>
      <c r="AV15" s="110">
        <f t="shared" ref="AV15:AV62" si="10">Y15*AG15/12</f>
        <v>0</v>
      </c>
      <c r="AW15" s="110">
        <f>Z15*SUM(AH15,AM15)/12</f>
        <v>15.216687416666668</v>
      </c>
      <c r="AX15" s="110">
        <f t="shared" ref="AX15:AX62" si="11">AA15*AJ15/12</f>
        <v>0</v>
      </c>
      <c r="AY15" s="110">
        <f t="shared" ref="AY15:AY62" si="12">AB15*AK15/12</f>
        <v>3.5625</v>
      </c>
      <c r="AZ15" s="110">
        <f t="shared" ref="AZ15:AZ62" si="13">AC15*AL15/12</f>
        <v>14.520000000000001</v>
      </c>
      <c r="BA15" s="110">
        <f>AD15*SUM(AI15:AN15)/12</f>
        <v>64.653333333333336</v>
      </c>
    </row>
    <row r="16" spans="1:53" s="108" customFormat="1" x14ac:dyDescent="0.25">
      <c r="A16" s="111"/>
      <c r="B16" s="112"/>
      <c r="C16" s="102">
        <v>44713.173611111109</v>
      </c>
      <c r="D16" s="103">
        <v>15.362483967901234</v>
      </c>
      <c r="E16" s="103">
        <v>96.100708270765125</v>
      </c>
      <c r="F16" s="104">
        <v>0</v>
      </c>
      <c r="G16" s="105">
        <v>0</v>
      </c>
      <c r="H16" s="105">
        <v>0</v>
      </c>
      <c r="I16" s="105">
        <f>IFERROR(SUM(H15:H16)/SUM($H15:$H16,$O15:$O16)*5,0)</f>
        <v>0</v>
      </c>
      <c r="J16" s="106">
        <f t="shared" si="5"/>
        <v>0</v>
      </c>
      <c r="K16" s="103">
        <f>AVERAGE(H15:H16)*(I16/60)</f>
        <v>0</v>
      </c>
      <c r="L16" s="107">
        <f>J16-K16</f>
        <v>0</v>
      </c>
      <c r="M16" s="104">
        <v>0</v>
      </c>
      <c r="N16" s="105">
        <v>0</v>
      </c>
      <c r="O16" s="105">
        <v>0</v>
      </c>
      <c r="P16" s="105">
        <f>IFERROR(SUM(O15:O16)/SUM($H15:$H16,$O15:$O16)*5,0)</f>
        <v>0</v>
      </c>
      <c r="Q16" s="106">
        <f t="shared" si="6"/>
        <v>0</v>
      </c>
      <c r="R16" s="103">
        <f>AVERAGE(O15:O16)*(P16/60)</f>
        <v>0</v>
      </c>
      <c r="S16" s="107">
        <f>Q16-R16</f>
        <v>0</v>
      </c>
      <c r="T16" s="103">
        <v>0.48646534971999983</v>
      </c>
      <c r="U16" s="103">
        <v>0</v>
      </c>
      <c r="V16" s="108">
        <v>364.98018999999999</v>
      </c>
      <c r="W16" s="108">
        <v>0.5</v>
      </c>
      <c r="X16" s="108">
        <v>1.84</v>
      </c>
      <c r="Y16" s="108">
        <v>0.5</v>
      </c>
      <c r="Z16" s="108">
        <v>5.94</v>
      </c>
      <c r="AA16" s="108">
        <v>0.5</v>
      </c>
      <c r="AB16" s="108">
        <v>0.75</v>
      </c>
      <c r="AC16" s="108">
        <v>2</v>
      </c>
      <c r="AD16" s="108">
        <v>9.98</v>
      </c>
      <c r="AE16" s="108">
        <v>14</v>
      </c>
      <c r="AF16" s="108">
        <v>0</v>
      </c>
      <c r="AG16" s="108">
        <v>14</v>
      </c>
      <c r="AH16" s="108">
        <v>32</v>
      </c>
      <c r="AI16" s="108">
        <v>0</v>
      </c>
      <c r="AJ16" s="108">
        <v>26</v>
      </c>
      <c r="AK16" s="108">
        <v>0</v>
      </c>
      <c r="AL16" s="108">
        <v>0</v>
      </c>
      <c r="AM16" s="108">
        <v>0</v>
      </c>
      <c r="AN16" s="108">
        <v>0</v>
      </c>
      <c r="AO16" s="108">
        <v>1.0009999999999999</v>
      </c>
      <c r="AP16" s="108">
        <v>1.0011000000000001</v>
      </c>
      <c r="AQ16" s="109">
        <f t="shared" ref="AQ16:AQ62" si="14">-AO16*V16*J16</f>
        <v>0</v>
      </c>
      <c r="AR16" s="109">
        <f t="shared" ref="AR16:AR62" si="15">AP16*V16*Q16</f>
        <v>0</v>
      </c>
      <c r="AS16" s="109">
        <f t="shared" si="7"/>
        <v>0</v>
      </c>
      <c r="AT16" s="110">
        <f t="shared" si="8"/>
        <v>0.58333333333333337</v>
      </c>
      <c r="AU16" s="110">
        <f t="shared" si="9"/>
        <v>0</v>
      </c>
      <c r="AV16" s="110">
        <f t="shared" si="10"/>
        <v>0.58333333333333337</v>
      </c>
      <c r="AW16" s="110">
        <f t="shared" ref="AW16:AW62" si="16">Z16*SUM(AH16,AM16)/12</f>
        <v>15.840000000000002</v>
      </c>
      <c r="AX16" s="110">
        <f t="shared" si="11"/>
        <v>1.0833333333333333</v>
      </c>
      <c r="AY16" s="110">
        <f t="shared" si="12"/>
        <v>0</v>
      </c>
      <c r="AZ16" s="110">
        <f t="shared" si="13"/>
        <v>0</v>
      </c>
      <c r="BA16" s="110">
        <f>AD16*SUM(AI16,AN16)/12</f>
        <v>0</v>
      </c>
    </row>
    <row r="17" spans="1:53" s="108" customFormat="1" x14ac:dyDescent="0.25">
      <c r="A17" s="111"/>
      <c r="B17" s="112"/>
      <c r="C17" s="102">
        <v>44713.177083333336</v>
      </c>
      <c r="D17" s="103">
        <v>15.334621732380953</v>
      </c>
      <c r="E17" s="103">
        <v>96.121515000875519</v>
      </c>
      <c r="F17" s="104">
        <v>0</v>
      </c>
      <c r="G17" s="105">
        <v>0</v>
      </c>
      <c r="H17" s="105">
        <v>0</v>
      </c>
      <c r="I17" s="105">
        <f t="shared" ref="I17:I62" si="17">IFERROR(SUM(H16:H17)/SUM($H16:$H17,$O16:$O17)*5,0)</f>
        <v>0</v>
      </c>
      <c r="J17" s="106">
        <f t="shared" si="5"/>
        <v>0</v>
      </c>
      <c r="K17" s="103">
        <f t="shared" ref="K17:K62" si="18">AVERAGE(H16:H17)*(I17/60)</f>
        <v>0</v>
      </c>
      <c r="L17" s="107">
        <f t="shared" ref="L17:L62" si="19">J17-K17</f>
        <v>0</v>
      </c>
      <c r="M17" s="104">
        <v>0</v>
      </c>
      <c r="N17" s="105">
        <v>0</v>
      </c>
      <c r="O17" s="105">
        <v>0</v>
      </c>
      <c r="P17" s="105">
        <f t="shared" ref="P17:P62" si="20">IFERROR(SUM(O16:O17)/SUM($H16:$H17,$O16:$O17)*5,0)</f>
        <v>0</v>
      </c>
      <c r="Q17" s="106">
        <f t="shared" si="6"/>
        <v>0</v>
      </c>
      <c r="R17" s="103">
        <f t="shared" ref="R17:R62" si="21">AVERAGE(O16:O17)*(P17/60)</f>
        <v>0</v>
      </c>
      <c r="S17" s="107">
        <f t="shared" ref="S17:S62" si="22">Q17-R17</f>
        <v>0</v>
      </c>
      <c r="T17" s="103">
        <v>0.43792978278666678</v>
      </c>
      <c r="U17" s="103">
        <v>0</v>
      </c>
      <c r="V17" s="108">
        <v>447.86835000000002</v>
      </c>
      <c r="W17" s="108">
        <v>0.5</v>
      </c>
      <c r="X17" s="108">
        <v>4.99</v>
      </c>
      <c r="Y17" s="108">
        <v>0.5</v>
      </c>
      <c r="Z17" s="108">
        <v>8.81</v>
      </c>
      <c r="AA17" s="108">
        <v>0.5</v>
      </c>
      <c r="AB17" s="108">
        <v>0.73</v>
      </c>
      <c r="AC17" s="108">
        <v>0.95</v>
      </c>
      <c r="AD17" s="108">
        <v>9.98</v>
      </c>
      <c r="AE17" s="108">
        <v>26</v>
      </c>
      <c r="AF17" s="108">
        <v>26</v>
      </c>
      <c r="AG17" s="108">
        <v>26</v>
      </c>
      <c r="AH17" s="108">
        <v>0</v>
      </c>
      <c r="AI17" s="108">
        <v>0</v>
      </c>
      <c r="AJ17" s="108">
        <v>26</v>
      </c>
      <c r="AK17" s="108">
        <v>19</v>
      </c>
      <c r="AL17" s="108">
        <v>33</v>
      </c>
      <c r="AM17" s="108">
        <v>0</v>
      </c>
      <c r="AN17" s="108">
        <v>0</v>
      </c>
      <c r="AO17" s="108">
        <v>1.0009999999999999</v>
      </c>
      <c r="AP17" s="108">
        <v>1.0011000000000001</v>
      </c>
      <c r="AQ17" s="109">
        <f t="shared" si="14"/>
        <v>0</v>
      </c>
      <c r="AR17" s="109">
        <f t="shared" si="15"/>
        <v>0</v>
      </c>
      <c r="AS17" s="109">
        <f t="shared" si="7"/>
        <v>0</v>
      </c>
      <c r="AT17" s="110">
        <f t="shared" si="8"/>
        <v>1.0833333333333333</v>
      </c>
      <c r="AU17" s="110">
        <f t="shared" si="9"/>
        <v>10.811666666666667</v>
      </c>
      <c r="AV17" s="110">
        <f t="shared" si="10"/>
        <v>1.0833333333333333</v>
      </c>
      <c r="AW17" s="110">
        <f t="shared" si="16"/>
        <v>0</v>
      </c>
      <c r="AX17" s="110">
        <f t="shared" si="11"/>
        <v>1.0833333333333333</v>
      </c>
      <c r="AY17" s="110">
        <f t="shared" si="12"/>
        <v>1.1558333333333333</v>
      </c>
      <c r="AZ17" s="110">
        <f t="shared" si="13"/>
        <v>2.6124999999999998</v>
      </c>
      <c r="BA17" s="110">
        <f t="shared" ref="BA17:BA62" si="23">AD17*SUM(AI17,AN17)/12</f>
        <v>0</v>
      </c>
    </row>
    <row r="18" spans="1:53" s="108" customFormat="1" x14ac:dyDescent="0.25">
      <c r="A18" s="111"/>
      <c r="B18" s="112"/>
      <c r="C18" s="102">
        <v>44713.180555555555</v>
      </c>
      <c r="D18" s="103">
        <v>15.309041689887639</v>
      </c>
      <c r="E18" s="103">
        <v>96.142321730985927</v>
      </c>
      <c r="F18" s="104">
        <v>0</v>
      </c>
      <c r="G18" s="105">
        <v>0</v>
      </c>
      <c r="H18" s="105">
        <v>0</v>
      </c>
      <c r="I18" s="105">
        <f t="shared" si="17"/>
        <v>0</v>
      </c>
      <c r="J18" s="106">
        <f t="shared" si="5"/>
        <v>0</v>
      </c>
      <c r="K18" s="103">
        <f t="shared" si="18"/>
        <v>0</v>
      </c>
      <c r="L18" s="107">
        <f t="shared" si="19"/>
        <v>0</v>
      </c>
      <c r="M18" s="104">
        <v>0</v>
      </c>
      <c r="N18" s="105">
        <v>0</v>
      </c>
      <c r="O18" s="105">
        <v>0</v>
      </c>
      <c r="P18" s="105">
        <f t="shared" si="20"/>
        <v>0</v>
      </c>
      <c r="Q18" s="106">
        <f t="shared" si="6"/>
        <v>0</v>
      </c>
      <c r="R18" s="103">
        <f t="shared" si="21"/>
        <v>0</v>
      </c>
      <c r="S18" s="107">
        <f t="shared" si="22"/>
        <v>0</v>
      </c>
      <c r="T18" s="103">
        <v>0.47044431435000006</v>
      </c>
      <c r="U18" s="103">
        <v>0</v>
      </c>
      <c r="V18" s="108">
        <v>352</v>
      </c>
      <c r="W18" s="108">
        <v>0.5</v>
      </c>
      <c r="X18" s="108">
        <v>3.61</v>
      </c>
      <c r="Y18" s="108">
        <v>0.5</v>
      </c>
      <c r="Z18" s="108">
        <v>5.49</v>
      </c>
      <c r="AA18" s="108">
        <v>0.5</v>
      </c>
      <c r="AB18" s="108">
        <v>0.75</v>
      </c>
      <c r="AC18" s="108">
        <v>1.48</v>
      </c>
      <c r="AD18" s="108">
        <v>9.98</v>
      </c>
      <c r="AE18" s="108">
        <v>26</v>
      </c>
      <c r="AF18" s="108">
        <v>26</v>
      </c>
      <c r="AG18" s="108">
        <v>26</v>
      </c>
      <c r="AH18" s="108">
        <v>9</v>
      </c>
      <c r="AI18" s="108">
        <v>0</v>
      </c>
      <c r="AJ18" s="108">
        <v>26</v>
      </c>
      <c r="AK18" s="108">
        <v>19</v>
      </c>
      <c r="AL18" s="108">
        <v>0</v>
      </c>
      <c r="AM18" s="108">
        <v>0</v>
      </c>
      <c r="AN18" s="108">
        <v>0</v>
      </c>
      <c r="AO18" s="108">
        <v>1.0009999999999999</v>
      </c>
      <c r="AP18" s="108">
        <v>1.0011000000000001</v>
      </c>
      <c r="AQ18" s="109">
        <f t="shared" si="14"/>
        <v>0</v>
      </c>
      <c r="AR18" s="109">
        <f t="shared" si="15"/>
        <v>0</v>
      </c>
      <c r="AS18" s="109">
        <f t="shared" si="7"/>
        <v>0</v>
      </c>
      <c r="AT18" s="110">
        <f t="shared" si="8"/>
        <v>1.0833333333333333</v>
      </c>
      <c r="AU18" s="110">
        <f t="shared" si="9"/>
        <v>7.8216666666666663</v>
      </c>
      <c r="AV18" s="110">
        <f t="shared" si="10"/>
        <v>1.0833333333333333</v>
      </c>
      <c r="AW18" s="110">
        <f t="shared" si="16"/>
        <v>4.1175000000000006</v>
      </c>
      <c r="AX18" s="110">
        <f t="shared" si="11"/>
        <v>1.0833333333333333</v>
      </c>
      <c r="AY18" s="110">
        <f t="shared" si="12"/>
        <v>1.1875</v>
      </c>
      <c r="AZ18" s="110">
        <f t="shared" si="13"/>
        <v>0</v>
      </c>
      <c r="BA18" s="110">
        <f t="shared" si="23"/>
        <v>0</v>
      </c>
    </row>
    <row r="19" spans="1:53" s="108" customFormat="1" x14ac:dyDescent="0.25">
      <c r="A19" s="111"/>
      <c r="B19" s="112"/>
      <c r="C19" s="102">
        <v>44713.184027777781</v>
      </c>
      <c r="D19" s="103">
        <v>15.281593020481928</v>
      </c>
      <c r="E19" s="103">
        <v>96.163128461096306</v>
      </c>
      <c r="F19" s="104">
        <v>0</v>
      </c>
      <c r="G19" s="105">
        <v>0</v>
      </c>
      <c r="H19" s="105">
        <v>0</v>
      </c>
      <c r="I19" s="105">
        <f t="shared" si="17"/>
        <v>0</v>
      </c>
      <c r="J19" s="106">
        <f t="shared" si="5"/>
        <v>0</v>
      </c>
      <c r="K19" s="103">
        <f t="shared" si="18"/>
        <v>0</v>
      </c>
      <c r="L19" s="107">
        <f t="shared" si="19"/>
        <v>0</v>
      </c>
      <c r="M19" s="104">
        <v>0</v>
      </c>
      <c r="N19" s="105">
        <v>0</v>
      </c>
      <c r="O19" s="105">
        <v>0</v>
      </c>
      <c r="P19" s="105">
        <f t="shared" si="20"/>
        <v>0</v>
      </c>
      <c r="Q19" s="106">
        <f t="shared" si="6"/>
        <v>0</v>
      </c>
      <c r="R19" s="103">
        <f t="shared" si="21"/>
        <v>0</v>
      </c>
      <c r="S19" s="107">
        <f t="shared" si="22"/>
        <v>0</v>
      </c>
      <c r="T19" s="103">
        <v>0.34245041388666664</v>
      </c>
      <c r="U19" s="103">
        <v>0</v>
      </c>
      <c r="V19" s="108">
        <v>449.99</v>
      </c>
      <c r="W19" s="108">
        <v>0.41</v>
      </c>
      <c r="X19" s="108">
        <v>1.95</v>
      </c>
      <c r="Y19" s="108">
        <v>0.5</v>
      </c>
      <c r="Z19" s="108">
        <v>5.19</v>
      </c>
      <c r="AA19" s="108">
        <v>0.5</v>
      </c>
      <c r="AB19" s="108">
        <v>0.73</v>
      </c>
      <c r="AC19" s="108">
        <v>0.95</v>
      </c>
      <c r="AD19" s="108">
        <v>9.98</v>
      </c>
      <c r="AE19" s="108">
        <v>26</v>
      </c>
      <c r="AF19" s="108">
        <v>0</v>
      </c>
      <c r="AG19" s="108">
        <v>0</v>
      </c>
      <c r="AH19" s="108">
        <v>0</v>
      </c>
      <c r="AI19" s="108">
        <v>0</v>
      </c>
      <c r="AJ19" s="108">
        <v>26</v>
      </c>
      <c r="AK19" s="108">
        <v>19</v>
      </c>
      <c r="AL19" s="108">
        <v>18.81241</v>
      </c>
      <c r="AM19" s="108">
        <v>0</v>
      </c>
      <c r="AN19" s="108">
        <v>0</v>
      </c>
      <c r="AO19" s="108">
        <v>1.0009999999999999</v>
      </c>
      <c r="AP19" s="108">
        <v>1.0011000000000001</v>
      </c>
      <c r="AQ19" s="109">
        <f t="shared" si="14"/>
        <v>0</v>
      </c>
      <c r="AR19" s="109">
        <f t="shared" si="15"/>
        <v>0</v>
      </c>
      <c r="AS19" s="109">
        <f t="shared" si="7"/>
        <v>0</v>
      </c>
      <c r="AT19" s="110">
        <f t="shared" si="8"/>
        <v>0.88833333333333331</v>
      </c>
      <c r="AU19" s="110">
        <f t="shared" si="9"/>
        <v>0</v>
      </c>
      <c r="AV19" s="110">
        <f t="shared" si="10"/>
        <v>0</v>
      </c>
      <c r="AW19" s="110">
        <f t="shared" si="16"/>
        <v>0</v>
      </c>
      <c r="AX19" s="110">
        <f t="shared" si="11"/>
        <v>1.0833333333333333</v>
      </c>
      <c r="AY19" s="110">
        <f t="shared" si="12"/>
        <v>1.1558333333333333</v>
      </c>
      <c r="AZ19" s="110">
        <f t="shared" si="13"/>
        <v>1.4893157916666666</v>
      </c>
      <c r="BA19" s="110">
        <f t="shared" si="23"/>
        <v>0</v>
      </c>
    </row>
    <row r="20" spans="1:53" s="108" customFormat="1" x14ac:dyDescent="0.25">
      <c r="A20" s="111"/>
      <c r="B20" s="112"/>
      <c r="C20" s="102">
        <v>44713.1875</v>
      </c>
      <c r="D20" s="103">
        <v>15.261623689215687</v>
      </c>
      <c r="E20" s="103">
        <v>96.1839351912067</v>
      </c>
      <c r="F20" s="104">
        <v>0</v>
      </c>
      <c r="G20" s="105">
        <v>0</v>
      </c>
      <c r="H20" s="105">
        <v>0</v>
      </c>
      <c r="I20" s="105">
        <f t="shared" si="17"/>
        <v>0</v>
      </c>
      <c r="J20" s="106">
        <f t="shared" si="5"/>
        <v>0</v>
      </c>
      <c r="K20" s="103">
        <f t="shared" si="18"/>
        <v>0</v>
      </c>
      <c r="L20" s="107">
        <f t="shared" si="19"/>
        <v>0</v>
      </c>
      <c r="M20" s="104">
        <v>0</v>
      </c>
      <c r="N20" s="105">
        <v>0</v>
      </c>
      <c r="O20" s="105">
        <v>0</v>
      </c>
      <c r="P20" s="105">
        <f t="shared" si="20"/>
        <v>0</v>
      </c>
      <c r="Q20" s="106">
        <f t="shared" si="6"/>
        <v>0</v>
      </c>
      <c r="R20" s="103">
        <f t="shared" si="21"/>
        <v>0</v>
      </c>
      <c r="S20" s="107">
        <f t="shared" si="22"/>
        <v>0</v>
      </c>
      <c r="T20" s="103">
        <v>0.39252064972333334</v>
      </c>
      <c r="U20" s="103">
        <v>0</v>
      </c>
      <c r="V20" s="108">
        <v>300.01</v>
      </c>
      <c r="W20" s="108">
        <v>0.41</v>
      </c>
      <c r="X20" s="108">
        <v>1.81</v>
      </c>
      <c r="Y20" s="108">
        <v>0.45</v>
      </c>
      <c r="Z20" s="108">
        <v>13.31</v>
      </c>
      <c r="AA20" s="108">
        <v>0.5</v>
      </c>
      <c r="AB20" s="108">
        <v>0.73</v>
      </c>
      <c r="AC20" s="108">
        <v>0.95</v>
      </c>
      <c r="AD20" s="108">
        <v>9.98</v>
      </c>
      <c r="AE20" s="108">
        <v>26</v>
      </c>
      <c r="AF20" s="108">
        <v>0</v>
      </c>
      <c r="AG20" s="108">
        <v>0</v>
      </c>
      <c r="AH20" s="108">
        <v>0</v>
      </c>
      <c r="AI20" s="108">
        <v>0</v>
      </c>
      <c r="AJ20" s="108">
        <v>26</v>
      </c>
      <c r="AK20" s="108">
        <v>19</v>
      </c>
      <c r="AL20" s="108">
        <v>7.18405</v>
      </c>
      <c r="AM20" s="108">
        <v>0</v>
      </c>
      <c r="AN20" s="108">
        <v>0</v>
      </c>
      <c r="AO20" s="108">
        <v>1.0009999999999999</v>
      </c>
      <c r="AP20" s="108">
        <v>1.0011000000000001</v>
      </c>
      <c r="AQ20" s="109">
        <f t="shared" si="14"/>
        <v>0</v>
      </c>
      <c r="AR20" s="109">
        <f t="shared" si="15"/>
        <v>0</v>
      </c>
      <c r="AS20" s="109">
        <f t="shared" si="7"/>
        <v>0</v>
      </c>
      <c r="AT20" s="110">
        <f t="shared" si="8"/>
        <v>0.88833333333333331</v>
      </c>
      <c r="AU20" s="110">
        <f t="shared" si="9"/>
        <v>0</v>
      </c>
      <c r="AV20" s="110">
        <f t="shared" si="10"/>
        <v>0</v>
      </c>
      <c r="AW20" s="110">
        <f t="shared" si="16"/>
        <v>0</v>
      </c>
      <c r="AX20" s="110">
        <f t="shared" si="11"/>
        <v>1.0833333333333333</v>
      </c>
      <c r="AY20" s="110">
        <f t="shared" si="12"/>
        <v>1.1558333333333333</v>
      </c>
      <c r="AZ20" s="110">
        <f t="shared" si="13"/>
        <v>0.56873729166666664</v>
      </c>
      <c r="BA20" s="110">
        <f t="shared" si="23"/>
        <v>0</v>
      </c>
    </row>
    <row r="21" spans="1:53" s="108" customFormat="1" x14ac:dyDescent="0.25">
      <c r="A21" s="111"/>
      <c r="B21" s="112"/>
      <c r="C21" s="102">
        <v>44713.190972222219</v>
      </c>
      <c r="D21" s="103">
        <v>15.239163787323944</v>
      </c>
      <c r="E21" s="103">
        <v>96.204741921317094</v>
      </c>
      <c r="F21" s="104">
        <v>0</v>
      </c>
      <c r="G21" s="105">
        <v>0</v>
      </c>
      <c r="H21" s="105">
        <v>0</v>
      </c>
      <c r="I21" s="105">
        <f t="shared" si="17"/>
        <v>0</v>
      </c>
      <c r="J21" s="106">
        <f t="shared" si="5"/>
        <v>0</v>
      </c>
      <c r="K21" s="103">
        <f t="shared" si="18"/>
        <v>0</v>
      </c>
      <c r="L21" s="107">
        <f t="shared" si="19"/>
        <v>0</v>
      </c>
      <c r="M21" s="104">
        <v>0</v>
      </c>
      <c r="N21" s="105">
        <v>0</v>
      </c>
      <c r="O21" s="105">
        <v>0</v>
      </c>
      <c r="P21" s="105">
        <f t="shared" si="20"/>
        <v>0</v>
      </c>
      <c r="Q21" s="106">
        <f t="shared" si="6"/>
        <v>0</v>
      </c>
      <c r="R21" s="103">
        <f t="shared" si="21"/>
        <v>0</v>
      </c>
      <c r="S21" s="107">
        <f t="shared" si="22"/>
        <v>0</v>
      </c>
      <c r="T21" s="103">
        <v>0.15250063844333336</v>
      </c>
      <c r="U21" s="103">
        <v>0</v>
      </c>
      <c r="V21" s="108">
        <v>352</v>
      </c>
      <c r="W21" s="108">
        <v>0.41</v>
      </c>
      <c r="X21" s="108">
        <v>3.39</v>
      </c>
      <c r="Y21" s="108">
        <v>0.5</v>
      </c>
      <c r="Z21" s="108">
        <v>4.99</v>
      </c>
      <c r="AA21" s="108">
        <v>0.5</v>
      </c>
      <c r="AB21" s="108">
        <v>0.75</v>
      </c>
      <c r="AC21" s="108">
        <v>0.95</v>
      </c>
      <c r="AD21" s="108">
        <v>10</v>
      </c>
      <c r="AE21" s="108">
        <v>16</v>
      </c>
      <c r="AF21" s="108">
        <v>16</v>
      </c>
      <c r="AG21" s="108">
        <v>16</v>
      </c>
      <c r="AH21" s="108">
        <v>30</v>
      </c>
      <c r="AI21" s="108">
        <v>0</v>
      </c>
      <c r="AJ21" s="108">
        <v>26</v>
      </c>
      <c r="AK21" s="108">
        <v>19</v>
      </c>
      <c r="AL21" s="108">
        <v>33</v>
      </c>
      <c r="AM21" s="108">
        <v>0</v>
      </c>
      <c r="AN21" s="108">
        <v>0</v>
      </c>
      <c r="AO21" s="108">
        <v>1.0009999999999999</v>
      </c>
      <c r="AP21" s="108">
        <v>1.0011000000000001</v>
      </c>
      <c r="AQ21" s="109">
        <f t="shared" si="14"/>
        <v>0</v>
      </c>
      <c r="AR21" s="109">
        <f t="shared" si="15"/>
        <v>0</v>
      </c>
      <c r="AS21" s="109">
        <f t="shared" si="7"/>
        <v>0</v>
      </c>
      <c r="AT21" s="110">
        <f t="shared" si="8"/>
        <v>0.54666666666666663</v>
      </c>
      <c r="AU21" s="110">
        <f t="shared" si="9"/>
        <v>4.5200000000000005</v>
      </c>
      <c r="AV21" s="110">
        <f t="shared" si="10"/>
        <v>0.66666666666666663</v>
      </c>
      <c r="AW21" s="110">
        <f t="shared" si="16"/>
        <v>12.475000000000001</v>
      </c>
      <c r="AX21" s="110">
        <f t="shared" si="11"/>
        <v>1.0833333333333333</v>
      </c>
      <c r="AY21" s="110">
        <f t="shared" si="12"/>
        <v>1.1875</v>
      </c>
      <c r="AZ21" s="110">
        <f t="shared" si="13"/>
        <v>2.6124999999999998</v>
      </c>
      <c r="BA21" s="110">
        <f t="shared" si="23"/>
        <v>0</v>
      </c>
    </row>
    <row r="22" spans="1:53" s="108" customFormat="1" x14ac:dyDescent="0.25">
      <c r="A22" s="111"/>
      <c r="B22" s="112"/>
      <c r="C22" s="102">
        <v>44713.194444444445</v>
      </c>
      <c r="D22" s="103">
        <v>15.211195350000001</v>
      </c>
      <c r="E22" s="103">
        <v>96.225548651427488</v>
      </c>
      <c r="F22" s="104">
        <v>0</v>
      </c>
      <c r="G22" s="105">
        <v>0</v>
      </c>
      <c r="H22" s="105">
        <v>0</v>
      </c>
      <c r="I22" s="105">
        <f t="shared" si="17"/>
        <v>0</v>
      </c>
      <c r="J22" s="106">
        <f t="shared" si="5"/>
        <v>0</v>
      </c>
      <c r="K22" s="103">
        <f t="shared" si="18"/>
        <v>0</v>
      </c>
      <c r="L22" s="107">
        <f t="shared" si="19"/>
        <v>0</v>
      </c>
      <c r="M22" s="104">
        <v>0</v>
      </c>
      <c r="N22" s="105">
        <v>0</v>
      </c>
      <c r="O22" s="105">
        <v>0</v>
      </c>
      <c r="P22" s="105">
        <f t="shared" si="20"/>
        <v>0</v>
      </c>
      <c r="Q22" s="106">
        <f t="shared" si="6"/>
        <v>0</v>
      </c>
      <c r="R22" s="103">
        <f t="shared" si="21"/>
        <v>0</v>
      </c>
      <c r="S22" s="107">
        <f t="shared" si="22"/>
        <v>0</v>
      </c>
      <c r="T22" s="103">
        <v>0.16456256002999997</v>
      </c>
      <c r="U22" s="103">
        <v>0</v>
      </c>
      <c r="V22" s="108">
        <v>352</v>
      </c>
      <c r="W22" s="108">
        <v>0.2</v>
      </c>
      <c r="X22" s="108">
        <v>0.5</v>
      </c>
      <c r="Y22" s="108">
        <v>0.2</v>
      </c>
      <c r="Z22" s="108">
        <v>4.9400000000000004</v>
      </c>
      <c r="AA22" s="108">
        <v>0.5</v>
      </c>
      <c r="AB22" s="108">
        <v>0.5</v>
      </c>
      <c r="AC22" s="108">
        <v>0.86</v>
      </c>
      <c r="AD22" s="108">
        <v>10</v>
      </c>
      <c r="AE22" s="108">
        <v>26</v>
      </c>
      <c r="AF22" s="108">
        <v>0</v>
      </c>
      <c r="AG22" s="108">
        <v>26</v>
      </c>
      <c r="AH22" s="108">
        <v>9</v>
      </c>
      <c r="AI22" s="108">
        <v>0</v>
      </c>
      <c r="AJ22" s="108">
        <v>26</v>
      </c>
      <c r="AK22" s="108">
        <v>19</v>
      </c>
      <c r="AL22" s="108">
        <v>33</v>
      </c>
      <c r="AM22" s="108">
        <v>0</v>
      </c>
      <c r="AN22" s="108">
        <v>0</v>
      </c>
      <c r="AO22" s="108">
        <v>1.0009999999999999</v>
      </c>
      <c r="AP22" s="108">
        <v>1.0011000000000001</v>
      </c>
      <c r="AQ22" s="109">
        <f t="shared" si="14"/>
        <v>0</v>
      </c>
      <c r="AR22" s="109">
        <f t="shared" si="15"/>
        <v>0</v>
      </c>
      <c r="AS22" s="109">
        <f t="shared" si="7"/>
        <v>0</v>
      </c>
      <c r="AT22" s="110">
        <f t="shared" si="8"/>
        <v>0.43333333333333335</v>
      </c>
      <c r="AU22" s="110">
        <f t="shared" si="9"/>
        <v>0</v>
      </c>
      <c r="AV22" s="110">
        <f t="shared" si="10"/>
        <v>0.43333333333333335</v>
      </c>
      <c r="AW22" s="110">
        <f t="shared" si="16"/>
        <v>3.7050000000000001</v>
      </c>
      <c r="AX22" s="110">
        <f t="shared" si="11"/>
        <v>1.0833333333333333</v>
      </c>
      <c r="AY22" s="110">
        <f t="shared" si="12"/>
        <v>0.79166666666666663</v>
      </c>
      <c r="AZ22" s="110">
        <f t="shared" si="13"/>
        <v>2.3649999999999998</v>
      </c>
      <c r="BA22" s="110">
        <f t="shared" si="23"/>
        <v>0</v>
      </c>
    </row>
    <row r="23" spans="1:53" s="108" customFormat="1" x14ac:dyDescent="0.25">
      <c r="A23" s="111"/>
      <c r="B23" s="112"/>
      <c r="C23" s="102">
        <v>44713.197916666664</v>
      </c>
      <c r="D23" s="103">
        <v>15.188271804687499</v>
      </c>
      <c r="E23" s="103">
        <v>96.246355381537882</v>
      </c>
      <c r="F23" s="104">
        <v>0</v>
      </c>
      <c r="G23" s="105">
        <v>0</v>
      </c>
      <c r="H23" s="105">
        <v>0</v>
      </c>
      <c r="I23" s="105">
        <f t="shared" si="17"/>
        <v>0</v>
      </c>
      <c r="J23" s="106">
        <f t="shared" si="5"/>
        <v>0</v>
      </c>
      <c r="K23" s="103">
        <f t="shared" si="18"/>
        <v>0</v>
      </c>
      <c r="L23" s="107">
        <f t="shared" si="19"/>
        <v>0</v>
      </c>
      <c r="M23" s="104">
        <v>0</v>
      </c>
      <c r="N23" s="105">
        <v>0</v>
      </c>
      <c r="O23" s="105">
        <v>0</v>
      </c>
      <c r="P23" s="105">
        <f t="shared" si="20"/>
        <v>0</v>
      </c>
      <c r="Q23" s="106">
        <f t="shared" si="6"/>
        <v>0</v>
      </c>
      <c r="R23" s="103">
        <f t="shared" si="21"/>
        <v>0</v>
      </c>
      <c r="S23" s="107">
        <f t="shared" si="22"/>
        <v>0</v>
      </c>
      <c r="T23" s="103">
        <v>0.11678638142600004</v>
      </c>
      <c r="U23" s="103">
        <v>0</v>
      </c>
      <c r="V23" s="108">
        <v>352</v>
      </c>
      <c r="W23" s="108">
        <v>0.41</v>
      </c>
      <c r="X23" s="108">
        <v>0.94</v>
      </c>
      <c r="Y23" s="108">
        <v>0.5</v>
      </c>
      <c r="Z23" s="108">
        <v>5.49</v>
      </c>
      <c r="AA23" s="108">
        <v>0.5</v>
      </c>
      <c r="AB23" s="108">
        <v>0.5</v>
      </c>
      <c r="AC23" s="108">
        <v>0.86</v>
      </c>
      <c r="AD23" s="108">
        <v>10.57897</v>
      </c>
      <c r="AE23" s="108">
        <v>26</v>
      </c>
      <c r="AF23" s="108">
        <v>17.348410000000001</v>
      </c>
      <c r="AG23" s="108">
        <v>26</v>
      </c>
      <c r="AH23" s="108">
        <v>0</v>
      </c>
      <c r="AI23" s="108">
        <v>0</v>
      </c>
      <c r="AJ23" s="108">
        <v>26</v>
      </c>
      <c r="AK23" s="108">
        <v>19</v>
      </c>
      <c r="AL23" s="108">
        <v>33</v>
      </c>
      <c r="AM23" s="108">
        <v>0</v>
      </c>
      <c r="AN23" s="108">
        <v>0</v>
      </c>
      <c r="AO23" s="108">
        <v>1.0009999999999999</v>
      </c>
      <c r="AP23" s="108">
        <v>1.0011000000000001</v>
      </c>
      <c r="AQ23" s="109">
        <f t="shared" si="14"/>
        <v>0</v>
      </c>
      <c r="AR23" s="109">
        <f t="shared" si="15"/>
        <v>0</v>
      </c>
      <c r="AS23" s="109">
        <f t="shared" si="7"/>
        <v>0</v>
      </c>
      <c r="AT23" s="110">
        <f t="shared" si="8"/>
        <v>0.88833333333333331</v>
      </c>
      <c r="AU23" s="110">
        <f t="shared" si="9"/>
        <v>1.3589587833333334</v>
      </c>
      <c r="AV23" s="110">
        <f t="shared" si="10"/>
        <v>1.0833333333333333</v>
      </c>
      <c r="AW23" s="110">
        <f t="shared" si="16"/>
        <v>0</v>
      </c>
      <c r="AX23" s="110">
        <f t="shared" si="11"/>
        <v>1.0833333333333333</v>
      </c>
      <c r="AY23" s="110">
        <f t="shared" si="12"/>
        <v>0.79166666666666663</v>
      </c>
      <c r="AZ23" s="110">
        <f t="shared" si="13"/>
        <v>2.3649999999999998</v>
      </c>
      <c r="BA23" s="110">
        <f t="shared" si="23"/>
        <v>0</v>
      </c>
    </row>
    <row r="24" spans="1:53" s="108" customFormat="1" x14ac:dyDescent="0.25">
      <c r="A24" s="111"/>
      <c r="B24" s="112"/>
      <c r="C24" s="102">
        <v>44713.201388888891</v>
      </c>
      <c r="D24" s="103">
        <v>15.161939871641792</v>
      </c>
      <c r="E24" s="103">
        <v>96.267162111648275</v>
      </c>
      <c r="F24" s="104">
        <v>0</v>
      </c>
      <c r="G24" s="105">
        <v>0</v>
      </c>
      <c r="H24" s="105">
        <v>0</v>
      </c>
      <c r="I24" s="105">
        <f t="shared" si="17"/>
        <v>0</v>
      </c>
      <c r="J24" s="106">
        <f t="shared" si="5"/>
        <v>0</v>
      </c>
      <c r="K24" s="103">
        <f t="shared" si="18"/>
        <v>0</v>
      </c>
      <c r="L24" s="107">
        <f t="shared" si="19"/>
        <v>0</v>
      </c>
      <c r="M24" s="104">
        <v>0</v>
      </c>
      <c r="N24" s="105">
        <v>0</v>
      </c>
      <c r="O24" s="105">
        <v>0</v>
      </c>
      <c r="P24" s="105">
        <f t="shared" si="20"/>
        <v>0</v>
      </c>
      <c r="Q24" s="106">
        <f t="shared" si="6"/>
        <v>0</v>
      </c>
      <c r="R24" s="103">
        <f t="shared" si="21"/>
        <v>0</v>
      </c>
      <c r="S24" s="107">
        <f t="shared" si="22"/>
        <v>0</v>
      </c>
      <c r="T24" s="103">
        <v>8.9041417933333699E-4</v>
      </c>
      <c r="U24" s="103">
        <v>0</v>
      </c>
      <c r="V24" s="108">
        <v>352</v>
      </c>
      <c r="W24" s="108">
        <v>0.41</v>
      </c>
      <c r="X24" s="108">
        <v>1</v>
      </c>
      <c r="Y24" s="108">
        <v>0.34</v>
      </c>
      <c r="Z24" s="108">
        <v>6</v>
      </c>
      <c r="AA24" s="108">
        <v>0.49</v>
      </c>
      <c r="AB24" s="108">
        <v>0.72</v>
      </c>
      <c r="AC24" s="108">
        <v>1</v>
      </c>
      <c r="AD24" s="108">
        <v>9.98</v>
      </c>
      <c r="AE24" s="108">
        <v>26</v>
      </c>
      <c r="AF24" s="108">
        <v>26</v>
      </c>
      <c r="AG24" s="108">
        <v>26</v>
      </c>
      <c r="AH24" s="108">
        <v>0</v>
      </c>
      <c r="AI24" s="108">
        <v>0</v>
      </c>
      <c r="AJ24" s="108">
        <v>26</v>
      </c>
      <c r="AK24" s="108">
        <v>19</v>
      </c>
      <c r="AL24" s="108">
        <v>33</v>
      </c>
      <c r="AM24" s="108">
        <v>0</v>
      </c>
      <c r="AN24" s="108">
        <v>0</v>
      </c>
      <c r="AO24" s="108">
        <v>1.0009999999999999</v>
      </c>
      <c r="AP24" s="108">
        <v>1.0011000000000001</v>
      </c>
      <c r="AQ24" s="109">
        <f t="shared" si="14"/>
        <v>0</v>
      </c>
      <c r="AR24" s="109">
        <f t="shared" si="15"/>
        <v>0</v>
      </c>
      <c r="AS24" s="109">
        <f t="shared" si="7"/>
        <v>0</v>
      </c>
      <c r="AT24" s="110">
        <f t="shared" si="8"/>
        <v>0.88833333333333331</v>
      </c>
      <c r="AU24" s="110">
        <f t="shared" si="9"/>
        <v>2.1666666666666665</v>
      </c>
      <c r="AV24" s="110">
        <f t="shared" si="10"/>
        <v>0.73666666666666669</v>
      </c>
      <c r="AW24" s="110">
        <f t="shared" si="16"/>
        <v>0</v>
      </c>
      <c r="AX24" s="110">
        <f t="shared" si="11"/>
        <v>1.0616666666666668</v>
      </c>
      <c r="AY24" s="110">
        <f t="shared" si="12"/>
        <v>1.1399999999999999</v>
      </c>
      <c r="AZ24" s="110">
        <f t="shared" si="13"/>
        <v>2.75</v>
      </c>
      <c r="BA24" s="110">
        <f t="shared" si="23"/>
        <v>0</v>
      </c>
    </row>
    <row r="25" spans="1:53" s="108" customFormat="1" x14ac:dyDescent="0.25">
      <c r="A25" s="111"/>
      <c r="B25" s="112"/>
      <c r="C25" s="102">
        <v>44713.204861111109</v>
      </c>
      <c r="D25" s="103">
        <v>15.32914473125</v>
      </c>
      <c r="E25" s="103">
        <v>96.088432299999994</v>
      </c>
      <c r="F25" s="104">
        <v>2.5506666670000002</v>
      </c>
      <c r="G25" s="105">
        <v>0</v>
      </c>
      <c r="H25" s="105">
        <v>0</v>
      </c>
      <c r="I25" s="105">
        <f t="shared" si="17"/>
        <v>0</v>
      </c>
      <c r="J25" s="106">
        <f t="shared" si="5"/>
        <v>0.21255555558333333</v>
      </c>
      <c r="K25" s="103">
        <f t="shared" si="18"/>
        <v>0</v>
      </c>
      <c r="L25" s="107">
        <f t="shared" si="19"/>
        <v>0.21255555558333333</v>
      </c>
      <c r="M25" s="104">
        <v>0</v>
      </c>
      <c r="N25" s="105">
        <v>0</v>
      </c>
      <c r="O25" s="105">
        <v>0</v>
      </c>
      <c r="P25" s="105">
        <f t="shared" si="20"/>
        <v>0</v>
      </c>
      <c r="Q25" s="106">
        <f t="shared" si="6"/>
        <v>0</v>
      </c>
      <c r="R25" s="103">
        <f t="shared" si="21"/>
        <v>0</v>
      </c>
      <c r="S25" s="107">
        <f t="shared" si="22"/>
        <v>0</v>
      </c>
      <c r="T25" s="103">
        <v>0</v>
      </c>
      <c r="U25" s="103">
        <v>2.3920133066666668E-2</v>
      </c>
      <c r="V25" s="108">
        <v>298.51</v>
      </c>
      <c r="W25" s="108">
        <v>0.41</v>
      </c>
      <c r="X25" s="108">
        <v>0.81</v>
      </c>
      <c r="Y25" s="108">
        <v>0.5</v>
      </c>
      <c r="Z25" s="108">
        <v>5.49</v>
      </c>
      <c r="AA25" s="108">
        <v>0.5</v>
      </c>
      <c r="AB25" s="108">
        <v>0.72</v>
      </c>
      <c r="AC25" s="108">
        <v>1.84</v>
      </c>
      <c r="AD25" s="108">
        <v>9.98</v>
      </c>
      <c r="AE25" s="108">
        <v>0</v>
      </c>
      <c r="AF25" s="108">
        <v>0</v>
      </c>
      <c r="AG25" s="108">
        <v>0</v>
      </c>
      <c r="AH25" s="108">
        <v>47</v>
      </c>
      <c r="AI25" s="108">
        <v>0</v>
      </c>
      <c r="AJ25" s="108">
        <v>26</v>
      </c>
      <c r="AK25" s="108">
        <v>19</v>
      </c>
      <c r="AL25" s="108">
        <v>0</v>
      </c>
      <c r="AM25" s="108">
        <v>0</v>
      </c>
      <c r="AN25" s="108">
        <v>0</v>
      </c>
      <c r="AO25" s="108">
        <v>1.0009999999999999</v>
      </c>
      <c r="AP25" s="108">
        <v>1.0011000000000001</v>
      </c>
      <c r="AQ25" s="109">
        <f t="shared" si="14"/>
        <v>-63.513408856078001</v>
      </c>
      <c r="AR25" s="109">
        <f t="shared" si="15"/>
        <v>0</v>
      </c>
      <c r="AS25" s="109">
        <f t="shared" si="7"/>
        <v>-63.513408856078001</v>
      </c>
      <c r="AT25" s="110">
        <f t="shared" si="8"/>
        <v>0</v>
      </c>
      <c r="AU25" s="110">
        <f t="shared" si="9"/>
        <v>0</v>
      </c>
      <c r="AV25" s="110">
        <f t="shared" si="10"/>
        <v>0</v>
      </c>
      <c r="AW25" s="110">
        <f t="shared" si="16"/>
        <v>21.502500000000001</v>
      </c>
      <c r="AX25" s="110">
        <f t="shared" si="11"/>
        <v>1.0833333333333333</v>
      </c>
      <c r="AY25" s="110">
        <f t="shared" si="12"/>
        <v>1.1399999999999999</v>
      </c>
      <c r="AZ25" s="110">
        <f t="shared" si="13"/>
        <v>0</v>
      </c>
      <c r="BA25" s="110">
        <f t="shared" si="23"/>
        <v>0</v>
      </c>
    </row>
    <row r="26" spans="1:53" s="108" customFormat="1" x14ac:dyDescent="0.25">
      <c r="A26" s="111"/>
      <c r="B26" s="112"/>
      <c r="C26" s="102">
        <v>44713.208333333336</v>
      </c>
      <c r="D26" s="103">
        <v>15.310625099999999</v>
      </c>
      <c r="E26" s="103">
        <v>96.088432299999994</v>
      </c>
      <c r="F26" s="104">
        <v>0</v>
      </c>
      <c r="G26" s="105">
        <v>0</v>
      </c>
      <c r="H26" s="105">
        <v>0</v>
      </c>
      <c r="I26" s="105">
        <f t="shared" si="17"/>
        <v>0</v>
      </c>
      <c r="J26" s="106">
        <f t="shared" si="5"/>
        <v>0</v>
      </c>
      <c r="K26" s="103">
        <f t="shared" si="18"/>
        <v>0</v>
      </c>
      <c r="L26" s="107">
        <f t="shared" si="19"/>
        <v>0</v>
      </c>
      <c r="M26" s="104">
        <v>0</v>
      </c>
      <c r="N26" s="105">
        <v>0</v>
      </c>
      <c r="O26" s="105">
        <v>0</v>
      </c>
      <c r="P26" s="105">
        <f t="shared" si="20"/>
        <v>0</v>
      </c>
      <c r="Q26" s="106">
        <f t="shared" si="6"/>
        <v>0</v>
      </c>
      <c r="R26" s="103">
        <f t="shared" si="21"/>
        <v>0</v>
      </c>
      <c r="S26" s="107">
        <f t="shared" si="22"/>
        <v>0</v>
      </c>
      <c r="T26" s="103">
        <v>0.42544857183300006</v>
      </c>
      <c r="U26" s="103">
        <v>0</v>
      </c>
      <c r="V26" s="108">
        <v>300.01</v>
      </c>
      <c r="W26" s="108">
        <v>0.37</v>
      </c>
      <c r="X26" s="108">
        <v>0.81</v>
      </c>
      <c r="Y26" s="108">
        <v>0.2</v>
      </c>
      <c r="Z26" s="108">
        <v>5.94</v>
      </c>
      <c r="AA26" s="108">
        <v>0.5</v>
      </c>
      <c r="AB26" s="108">
        <v>0.86</v>
      </c>
      <c r="AC26" s="108">
        <v>0.86</v>
      </c>
      <c r="AD26" s="108">
        <v>10</v>
      </c>
      <c r="AE26" s="108">
        <v>26</v>
      </c>
      <c r="AF26" s="108">
        <v>0</v>
      </c>
      <c r="AG26" s="108">
        <v>26</v>
      </c>
      <c r="AH26" s="108">
        <v>0</v>
      </c>
      <c r="AI26" s="108">
        <v>0</v>
      </c>
      <c r="AJ26" s="108">
        <v>26</v>
      </c>
      <c r="AK26" s="108">
        <v>19</v>
      </c>
      <c r="AL26" s="108">
        <v>33</v>
      </c>
      <c r="AM26" s="108">
        <v>0</v>
      </c>
      <c r="AN26" s="108">
        <v>0</v>
      </c>
      <c r="AO26" s="108">
        <v>1.0009999999999999</v>
      </c>
      <c r="AP26" s="108">
        <v>1.0011000000000001</v>
      </c>
      <c r="AQ26" s="109">
        <f t="shared" si="14"/>
        <v>0</v>
      </c>
      <c r="AR26" s="109">
        <f t="shared" si="15"/>
        <v>0</v>
      </c>
      <c r="AS26" s="109">
        <f t="shared" si="7"/>
        <v>0</v>
      </c>
      <c r="AT26" s="110">
        <f t="shared" si="8"/>
        <v>0.80166666666666664</v>
      </c>
      <c r="AU26" s="110">
        <f t="shared" si="9"/>
        <v>0</v>
      </c>
      <c r="AV26" s="110">
        <f t="shared" si="10"/>
        <v>0.43333333333333335</v>
      </c>
      <c r="AW26" s="110">
        <f t="shared" si="16"/>
        <v>0</v>
      </c>
      <c r="AX26" s="110">
        <f t="shared" si="11"/>
        <v>1.0833333333333333</v>
      </c>
      <c r="AY26" s="110">
        <f t="shared" si="12"/>
        <v>1.3616666666666666</v>
      </c>
      <c r="AZ26" s="110">
        <f t="shared" si="13"/>
        <v>2.3649999999999998</v>
      </c>
      <c r="BA26" s="110">
        <f t="shared" si="23"/>
        <v>0</v>
      </c>
    </row>
    <row r="27" spans="1:53" s="108" customFormat="1" x14ac:dyDescent="0.25">
      <c r="A27" s="111"/>
      <c r="B27" s="112"/>
      <c r="C27" s="102">
        <v>44713.211805555555</v>
      </c>
      <c r="D27" s="103">
        <v>15.290720661290322</v>
      </c>
      <c r="E27" s="103">
        <v>96.108293956976738</v>
      </c>
      <c r="F27" s="104">
        <v>3.3333333E-2</v>
      </c>
      <c r="G27" s="105">
        <v>0</v>
      </c>
      <c r="H27" s="105">
        <v>0</v>
      </c>
      <c r="I27" s="105">
        <f t="shared" si="17"/>
        <v>0</v>
      </c>
      <c r="J27" s="106">
        <f t="shared" si="5"/>
        <v>2.77777775E-3</v>
      </c>
      <c r="K27" s="103">
        <f t="shared" si="18"/>
        <v>0</v>
      </c>
      <c r="L27" s="107">
        <f t="shared" si="19"/>
        <v>2.77777775E-3</v>
      </c>
      <c r="M27" s="104">
        <v>0</v>
      </c>
      <c r="N27" s="105">
        <v>0</v>
      </c>
      <c r="O27" s="105">
        <v>0</v>
      </c>
      <c r="P27" s="105">
        <f t="shared" si="20"/>
        <v>0</v>
      </c>
      <c r="Q27" s="106">
        <f t="shared" si="6"/>
        <v>0</v>
      </c>
      <c r="R27" s="103">
        <f t="shared" si="21"/>
        <v>0</v>
      </c>
      <c r="S27" s="107">
        <f t="shared" si="22"/>
        <v>0</v>
      </c>
      <c r="T27" s="103">
        <v>0.1761950703606667</v>
      </c>
      <c r="U27" s="103">
        <v>0</v>
      </c>
      <c r="V27" s="108">
        <v>300.01</v>
      </c>
      <c r="W27" s="108">
        <v>0.41</v>
      </c>
      <c r="X27" s="108">
        <v>0.81</v>
      </c>
      <c r="Y27" s="108">
        <v>0.5</v>
      </c>
      <c r="Z27" s="108">
        <v>5.49</v>
      </c>
      <c r="AA27" s="108">
        <v>0.5</v>
      </c>
      <c r="AB27" s="108">
        <v>0.5</v>
      </c>
      <c r="AC27" s="108">
        <v>0.86</v>
      </c>
      <c r="AD27" s="108">
        <v>13.35</v>
      </c>
      <c r="AE27" s="108">
        <v>0</v>
      </c>
      <c r="AF27" s="108">
        <v>0</v>
      </c>
      <c r="AG27" s="108">
        <v>0</v>
      </c>
      <c r="AH27" s="108">
        <v>47</v>
      </c>
      <c r="AI27" s="108">
        <v>0</v>
      </c>
      <c r="AJ27" s="108">
        <v>26</v>
      </c>
      <c r="AK27" s="108">
        <v>19</v>
      </c>
      <c r="AL27" s="108">
        <v>33</v>
      </c>
      <c r="AM27" s="108">
        <v>0</v>
      </c>
      <c r="AN27" s="108">
        <v>0</v>
      </c>
      <c r="AO27" s="108">
        <v>1.0009999999999999</v>
      </c>
      <c r="AP27" s="108">
        <v>1.0011000000000001</v>
      </c>
      <c r="AQ27" s="109">
        <f t="shared" si="14"/>
        <v>-0.8341944638802774</v>
      </c>
      <c r="AR27" s="109">
        <f t="shared" si="15"/>
        <v>0</v>
      </c>
      <c r="AS27" s="109">
        <f t="shared" si="7"/>
        <v>-0.8341944638802774</v>
      </c>
      <c r="AT27" s="110">
        <f t="shared" si="8"/>
        <v>0</v>
      </c>
      <c r="AU27" s="110">
        <f t="shared" si="9"/>
        <v>0</v>
      </c>
      <c r="AV27" s="110">
        <f t="shared" si="10"/>
        <v>0</v>
      </c>
      <c r="AW27" s="110">
        <f t="shared" si="16"/>
        <v>21.502500000000001</v>
      </c>
      <c r="AX27" s="110">
        <f t="shared" si="11"/>
        <v>1.0833333333333333</v>
      </c>
      <c r="AY27" s="110">
        <f t="shared" si="12"/>
        <v>0.79166666666666663</v>
      </c>
      <c r="AZ27" s="110">
        <f t="shared" si="13"/>
        <v>2.3649999999999998</v>
      </c>
      <c r="BA27" s="110">
        <f t="shared" si="23"/>
        <v>0</v>
      </c>
    </row>
    <row r="28" spans="1:53" s="108" customFormat="1" x14ac:dyDescent="0.25">
      <c r="A28" s="111"/>
      <c r="B28" s="112"/>
      <c r="C28" s="102">
        <v>44713.215277777781</v>
      </c>
      <c r="D28" s="103">
        <v>15.282897594214877</v>
      </c>
      <c r="E28" s="103">
        <v>96.128155613953481</v>
      </c>
      <c r="F28" s="104">
        <v>0.12666666700000001</v>
      </c>
      <c r="G28" s="105">
        <v>0</v>
      </c>
      <c r="H28" s="105">
        <v>0</v>
      </c>
      <c r="I28" s="105">
        <f t="shared" si="17"/>
        <v>0</v>
      </c>
      <c r="J28" s="106">
        <f t="shared" si="5"/>
        <v>1.0555555583333336E-2</v>
      </c>
      <c r="K28" s="103">
        <f t="shared" si="18"/>
        <v>0</v>
      </c>
      <c r="L28" s="107">
        <f t="shared" si="19"/>
        <v>1.0555555583333336E-2</v>
      </c>
      <c r="M28" s="104">
        <v>0</v>
      </c>
      <c r="N28" s="105">
        <v>0</v>
      </c>
      <c r="O28" s="105">
        <v>0</v>
      </c>
      <c r="P28" s="105">
        <f t="shared" si="20"/>
        <v>0</v>
      </c>
      <c r="Q28" s="106">
        <f t="shared" si="6"/>
        <v>0</v>
      </c>
      <c r="R28" s="103">
        <f t="shared" si="21"/>
        <v>0</v>
      </c>
      <c r="S28" s="107">
        <f t="shared" si="22"/>
        <v>0</v>
      </c>
      <c r="T28" s="103">
        <v>0</v>
      </c>
      <c r="U28" s="103">
        <v>0.29710750838066674</v>
      </c>
      <c r="V28" s="108">
        <v>302.00006999999999</v>
      </c>
      <c r="W28" s="108">
        <v>0.41</v>
      </c>
      <c r="X28" s="108">
        <v>0.5</v>
      </c>
      <c r="Y28" s="108">
        <v>0.5</v>
      </c>
      <c r="Z28" s="108">
        <v>4.9400000000000004</v>
      </c>
      <c r="AA28" s="108">
        <v>0.5</v>
      </c>
      <c r="AB28" s="108">
        <v>0.86</v>
      </c>
      <c r="AC28" s="108">
        <v>0.5</v>
      </c>
      <c r="AD28" s="108">
        <v>7.84</v>
      </c>
      <c r="AE28" s="108">
        <v>0</v>
      </c>
      <c r="AF28" s="108">
        <v>0</v>
      </c>
      <c r="AG28" s="108">
        <v>0</v>
      </c>
      <c r="AH28" s="108">
        <v>47</v>
      </c>
      <c r="AI28" s="108">
        <v>0</v>
      </c>
      <c r="AJ28" s="108">
        <v>26</v>
      </c>
      <c r="AK28" s="108">
        <v>19</v>
      </c>
      <c r="AL28" s="108">
        <v>33</v>
      </c>
      <c r="AM28" s="108">
        <v>0</v>
      </c>
      <c r="AN28" s="108">
        <v>0</v>
      </c>
      <c r="AO28" s="108">
        <v>1.0009999999999999</v>
      </c>
      <c r="AP28" s="108">
        <v>1.0011000000000001</v>
      </c>
      <c r="AQ28" s="109">
        <f t="shared" si="14"/>
        <v>-3.1909663035806135</v>
      </c>
      <c r="AR28" s="109">
        <f t="shared" si="15"/>
        <v>0</v>
      </c>
      <c r="AS28" s="109">
        <f t="shared" si="7"/>
        <v>-3.1909663035806135</v>
      </c>
      <c r="AT28" s="110">
        <f t="shared" si="8"/>
        <v>0</v>
      </c>
      <c r="AU28" s="110">
        <f t="shared" si="9"/>
        <v>0</v>
      </c>
      <c r="AV28" s="110">
        <f t="shared" si="10"/>
        <v>0</v>
      </c>
      <c r="AW28" s="110">
        <f t="shared" si="16"/>
        <v>19.348333333333333</v>
      </c>
      <c r="AX28" s="110">
        <f t="shared" si="11"/>
        <v>1.0833333333333333</v>
      </c>
      <c r="AY28" s="110">
        <f t="shared" si="12"/>
        <v>1.3616666666666666</v>
      </c>
      <c r="AZ28" s="110">
        <f t="shared" si="13"/>
        <v>1.375</v>
      </c>
      <c r="BA28" s="110">
        <f t="shared" si="23"/>
        <v>0</v>
      </c>
    </row>
    <row r="29" spans="1:53" s="108" customFormat="1" x14ac:dyDescent="0.25">
      <c r="A29" s="111"/>
      <c r="B29" s="112"/>
      <c r="C29" s="102">
        <v>44713.21875</v>
      </c>
      <c r="D29" s="103">
        <v>15.273622513207547</v>
      </c>
      <c r="E29" s="103">
        <v>96.148017270930225</v>
      </c>
      <c r="F29" s="104">
        <v>0.20266666699999999</v>
      </c>
      <c r="G29" s="105">
        <v>0.64622000000000002</v>
      </c>
      <c r="H29" s="105">
        <v>0</v>
      </c>
      <c r="I29" s="105">
        <f t="shared" si="17"/>
        <v>0</v>
      </c>
      <c r="J29" s="106">
        <f t="shared" si="5"/>
        <v>1.6888888916666667E-2</v>
      </c>
      <c r="K29" s="103">
        <f t="shared" si="18"/>
        <v>0</v>
      </c>
      <c r="L29" s="107">
        <f t="shared" si="19"/>
        <v>1.6888888916666667E-2</v>
      </c>
      <c r="M29" s="104">
        <v>4.0000000000000001E-3</v>
      </c>
      <c r="N29" s="105">
        <v>0</v>
      </c>
      <c r="O29" s="105">
        <v>0</v>
      </c>
      <c r="P29" s="105">
        <f t="shared" si="20"/>
        <v>0</v>
      </c>
      <c r="Q29" s="106">
        <f t="shared" si="6"/>
        <v>3.3333333333333332E-4</v>
      </c>
      <c r="R29" s="103">
        <f t="shared" si="21"/>
        <v>0</v>
      </c>
      <c r="S29" s="107">
        <f t="shared" si="22"/>
        <v>3.3333333333333332E-4</v>
      </c>
      <c r="T29" s="103">
        <v>0</v>
      </c>
      <c r="U29" s="103">
        <v>0.44504976277966674</v>
      </c>
      <c r="V29" s="108">
        <v>352</v>
      </c>
      <c r="W29" s="108">
        <v>0.37</v>
      </c>
      <c r="X29" s="108">
        <v>0.45</v>
      </c>
      <c r="Y29" s="108">
        <v>0.2</v>
      </c>
      <c r="Z29" s="108">
        <v>5.94</v>
      </c>
      <c r="AA29" s="108">
        <v>0.5</v>
      </c>
      <c r="AB29" s="108">
        <v>0.5</v>
      </c>
      <c r="AC29" s="108">
        <v>0.5</v>
      </c>
      <c r="AD29" s="108">
        <v>10.51</v>
      </c>
      <c r="AE29" s="108">
        <v>26</v>
      </c>
      <c r="AF29" s="108">
        <v>26</v>
      </c>
      <c r="AG29" s="108">
        <v>26</v>
      </c>
      <c r="AH29" s="108">
        <v>18</v>
      </c>
      <c r="AI29" s="108">
        <v>0</v>
      </c>
      <c r="AJ29" s="108">
        <v>26</v>
      </c>
      <c r="AK29" s="108">
        <v>19</v>
      </c>
      <c r="AL29" s="108">
        <v>33</v>
      </c>
      <c r="AM29" s="108">
        <v>0</v>
      </c>
      <c r="AN29" s="108">
        <v>0</v>
      </c>
      <c r="AO29" s="108">
        <v>1.0009999999999999</v>
      </c>
      <c r="AP29" s="108">
        <v>1.0011000000000001</v>
      </c>
      <c r="AQ29" s="109">
        <f t="shared" si="14"/>
        <v>-5.9508337875653332</v>
      </c>
      <c r="AR29" s="109">
        <f t="shared" si="15"/>
        <v>0.11746239999999999</v>
      </c>
      <c r="AS29" s="109">
        <f t="shared" si="7"/>
        <v>-5.8333713875653332</v>
      </c>
      <c r="AT29" s="110">
        <f t="shared" si="8"/>
        <v>0.80166666666666664</v>
      </c>
      <c r="AU29" s="110">
        <f t="shared" si="9"/>
        <v>0.97500000000000009</v>
      </c>
      <c r="AV29" s="110">
        <f t="shared" si="10"/>
        <v>0.43333333333333335</v>
      </c>
      <c r="AW29" s="110">
        <f t="shared" si="16"/>
        <v>8.91</v>
      </c>
      <c r="AX29" s="110">
        <f t="shared" si="11"/>
        <v>1.0833333333333333</v>
      </c>
      <c r="AY29" s="110">
        <f t="shared" si="12"/>
        <v>0.79166666666666663</v>
      </c>
      <c r="AZ29" s="110">
        <f t="shared" si="13"/>
        <v>1.375</v>
      </c>
      <c r="BA29" s="110">
        <f t="shared" si="23"/>
        <v>0</v>
      </c>
    </row>
    <row r="30" spans="1:53" s="108" customFormat="1" x14ac:dyDescent="0.25">
      <c r="A30" s="111"/>
      <c r="B30" s="112"/>
      <c r="C30" s="102">
        <v>44713.222222222219</v>
      </c>
      <c r="D30" s="103">
        <v>15.246971965517242</v>
      </c>
      <c r="E30" s="103">
        <v>96.167878927906969</v>
      </c>
      <c r="F30" s="104">
        <v>1.6E-2</v>
      </c>
      <c r="G30" s="105">
        <v>0.15440999999999999</v>
      </c>
      <c r="H30" s="105">
        <v>0</v>
      </c>
      <c r="I30" s="105">
        <f t="shared" si="17"/>
        <v>0</v>
      </c>
      <c r="J30" s="106">
        <f t="shared" si="5"/>
        <v>1.3333333333333333E-3</v>
      </c>
      <c r="K30" s="103">
        <f t="shared" si="18"/>
        <v>0</v>
      </c>
      <c r="L30" s="107">
        <f t="shared" si="19"/>
        <v>1.3333333333333333E-3</v>
      </c>
      <c r="M30" s="104">
        <v>0</v>
      </c>
      <c r="N30" s="105">
        <v>0</v>
      </c>
      <c r="O30" s="105">
        <v>0</v>
      </c>
      <c r="P30" s="105">
        <f t="shared" si="20"/>
        <v>0</v>
      </c>
      <c r="Q30" s="106">
        <f t="shared" si="6"/>
        <v>0</v>
      </c>
      <c r="R30" s="103">
        <f t="shared" si="21"/>
        <v>0</v>
      </c>
      <c r="S30" s="107">
        <f t="shared" si="22"/>
        <v>0</v>
      </c>
      <c r="T30" s="103">
        <v>0</v>
      </c>
      <c r="U30" s="103">
        <v>0.70537230838533338</v>
      </c>
      <c r="V30" s="108">
        <v>354.21019999999999</v>
      </c>
      <c r="W30" s="108">
        <v>0.2</v>
      </c>
      <c r="X30" s="108">
        <v>0.45</v>
      </c>
      <c r="Y30" s="108">
        <v>0.14000000000000001</v>
      </c>
      <c r="Z30" s="108">
        <v>5.49</v>
      </c>
      <c r="AA30" s="108">
        <v>0.5</v>
      </c>
      <c r="AB30" s="108">
        <v>0.86</v>
      </c>
      <c r="AC30" s="108">
        <v>0.5</v>
      </c>
      <c r="AD30" s="108">
        <v>9.98</v>
      </c>
      <c r="AE30" s="108">
        <v>26</v>
      </c>
      <c r="AF30" s="108">
        <v>26</v>
      </c>
      <c r="AG30" s="108">
        <v>26</v>
      </c>
      <c r="AH30" s="108">
        <v>0</v>
      </c>
      <c r="AI30" s="108">
        <v>0</v>
      </c>
      <c r="AJ30" s="108">
        <v>26</v>
      </c>
      <c r="AK30" s="108">
        <v>19</v>
      </c>
      <c r="AL30" s="108">
        <v>33</v>
      </c>
      <c r="AM30" s="108">
        <v>0</v>
      </c>
      <c r="AN30" s="108">
        <v>0</v>
      </c>
      <c r="AO30" s="108">
        <v>1.0009999999999999</v>
      </c>
      <c r="AP30" s="108">
        <v>1.0011000000000001</v>
      </c>
      <c r="AQ30" s="109">
        <f t="shared" si="14"/>
        <v>-0.47275254693333324</v>
      </c>
      <c r="AR30" s="109">
        <f t="shared" si="15"/>
        <v>0</v>
      </c>
      <c r="AS30" s="109">
        <f t="shared" si="7"/>
        <v>-0.47275254693333324</v>
      </c>
      <c r="AT30" s="110">
        <f t="shared" si="8"/>
        <v>0.43333333333333335</v>
      </c>
      <c r="AU30" s="110">
        <f t="shared" si="9"/>
        <v>0.97500000000000009</v>
      </c>
      <c r="AV30" s="110">
        <f t="shared" si="10"/>
        <v>0.3033333333333334</v>
      </c>
      <c r="AW30" s="110">
        <f t="shared" si="16"/>
        <v>0</v>
      </c>
      <c r="AX30" s="110">
        <f t="shared" si="11"/>
        <v>1.0833333333333333</v>
      </c>
      <c r="AY30" s="110">
        <f t="shared" si="12"/>
        <v>1.3616666666666666</v>
      </c>
      <c r="AZ30" s="110">
        <f t="shared" si="13"/>
        <v>1.375</v>
      </c>
      <c r="BA30" s="110">
        <f t="shared" si="23"/>
        <v>0</v>
      </c>
    </row>
    <row r="31" spans="1:53" s="108" customFormat="1" x14ac:dyDescent="0.25">
      <c r="A31" s="111"/>
      <c r="B31" s="112"/>
      <c r="C31" s="102">
        <v>44713.225694444445</v>
      </c>
      <c r="D31" s="103">
        <v>15.225129177981652</v>
      </c>
      <c r="E31" s="103">
        <v>96.187740584883713</v>
      </c>
      <c r="F31" s="104">
        <v>0</v>
      </c>
      <c r="G31" s="105">
        <v>0</v>
      </c>
      <c r="H31" s="105">
        <v>0</v>
      </c>
      <c r="I31" s="105">
        <f t="shared" si="17"/>
        <v>0</v>
      </c>
      <c r="J31" s="106">
        <f t="shared" si="5"/>
        <v>0</v>
      </c>
      <c r="K31" s="103">
        <f t="shared" si="18"/>
        <v>0</v>
      </c>
      <c r="L31" s="107">
        <f t="shared" si="19"/>
        <v>0</v>
      </c>
      <c r="M31" s="104">
        <v>0</v>
      </c>
      <c r="N31" s="105">
        <v>0</v>
      </c>
      <c r="O31" s="105">
        <v>0</v>
      </c>
      <c r="P31" s="105">
        <f t="shared" si="20"/>
        <v>0</v>
      </c>
      <c r="Q31" s="106">
        <f t="shared" si="6"/>
        <v>0</v>
      </c>
      <c r="R31" s="103">
        <f t="shared" si="21"/>
        <v>0</v>
      </c>
      <c r="S31" s="107">
        <f t="shared" si="22"/>
        <v>0</v>
      </c>
      <c r="T31" s="103">
        <v>0</v>
      </c>
      <c r="U31" s="103">
        <v>0.8090015171920002</v>
      </c>
      <c r="V31" s="108">
        <v>394.40194000000002</v>
      </c>
      <c r="W31" s="108">
        <v>0.2</v>
      </c>
      <c r="X31" s="108">
        <v>0.45</v>
      </c>
      <c r="Y31" s="108">
        <v>0.14000000000000001</v>
      </c>
      <c r="Z31" s="108">
        <v>5.49</v>
      </c>
      <c r="AA31" s="108">
        <v>0.5</v>
      </c>
      <c r="AB31" s="108">
        <v>0.86</v>
      </c>
      <c r="AC31" s="108">
        <v>0.5</v>
      </c>
      <c r="AD31" s="108">
        <v>9.98</v>
      </c>
      <c r="AE31" s="108">
        <v>26</v>
      </c>
      <c r="AF31" s="108">
        <v>26</v>
      </c>
      <c r="AG31" s="108">
        <v>26</v>
      </c>
      <c r="AH31" s="108">
        <v>0</v>
      </c>
      <c r="AI31" s="108">
        <v>0</v>
      </c>
      <c r="AJ31" s="108">
        <v>26</v>
      </c>
      <c r="AK31" s="108">
        <v>19</v>
      </c>
      <c r="AL31" s="108">
        <v>33</v>
      </c>
      <c r="AM31" s="108">
        <v>0</v>
      </c>
      <c r="AN31" s="108">
        <v>0</v>
      </c>
      <c r="AO31" s="108">
        <v>1.0009999999999999</v>
      </c>
      <c r="AP31" s="108">
        <v>1.0011000000000001</v>
      </c>
      <c r="AQ31" s="109">
        <f t="shared" si="14"/>
        <v>0</v>
      </c>
      <c r="AR31" s="109">
        <f t="shared" si="15"/>
        <v>0</v>
      </c>
      <c r="AS31" s="109">
        <f t="shared" si="7"/>
        <v>0</v>
      </c>
      <c r="AT31" s="110">
        <f t="shared" si="8"/>
        <v>0.43333333333333335</v>
      </c>
      <c r="AU31" s="110">
        <f t="shared" si="9"/>
        <v>0.97500000000000009</v>
      </c>
      <c r="AV31" s="110">
        <f t="shared" si="10"/>
        <v>0.3033333333333334</v>
      </c>
      <c r="AW31" s="110">
        <f t="shared" si="16"/>
        <v>0</v>
      </c>
      <c r="AX31" s="110">
        <f t="shared" si="11"/>
        <v>1.0833333333333333</v>
      </c>
      <c r="AY31" s="110">
        <f t="shared" si="12"/>
        <v>1.3616666666666666</v>
      </c>
      <c r="AZ31" s="110">
        <f t="shared" si="13"/>
        <v>1.375</v>
      </c>
      <c r="BA31" s="110">
        <f t="shared" si="23"/>
        <v>0</v>
      </c>
    </row>
    <row r="32" spans="1:53" s="108" customFormat="1" x14ac:dyDescent="0.25">
      <c r="A32" s="111"/>
      <c r="B32" s="112"/>
      <c r="C32" s="102">
        <v>44713.229166666664</v>
      </c>
      <c r="D32" s="103">
        <v>16.143358674999998</v>
      </c>
      <c r="E32" s="103">
        <v>96.207602241860471</v>
      </c>
      <c r="F32" s="104">
        <v>13.304</v>
      </c>
      <c r="G32" s="105">
        <v>0</v>
      </c>
      <c r="H32" s="105">
        <v>47</v>
      </c>
      <c r="I32" s="105">
        <f t="shared" si="17"/>
        <v>5</v>
      </c>
      <c r="J32" s="106">
        <f t="shared" si="5"/>
        <v>1.1086666666666667</v>
      </c>
      <c r="K32" s="103">
        <f t="shared" si="18"/>
        <v>1.9583333333333333</v>
      </c>
      <c r="L32" s="107">
        <f t="shared" si="19"/>
        <v>-0.84966666666666657</v>
      </c>
      <c r="M32" s="104">
        <v>0.55333333299999998</v>
      </c>
      <c r="N32" s="105">
        <v>0</v>
      </c>
      <c r="O32" s="105">
        <v>0</v>
      </c>
      <c r="P32" s="105">
        <f t="shared" si="20"/>
        <v>0</v>
      </c>
      <c r="Q32" s="106">
        <f t="shared" si="6"/>
        <v>4.611111108333333E-2</v>
      </c>
      <c r="R32" s="103">
        <f t="shared" si="21"/>
        <v>0</v>
      </c>
      <c r="S32" s="107">
        <f t="shared" si="22"/>
        <v>4.611111108333333E-2</v>
      </c>
      <c r="T32" s="103">
        <v>0</v>
      </c>
      <c r="U32" s="103">
        <v>0.772737307411</v>
      </c>
      <c r="V32" s="108">
        <v>394.27989000000002</v>
      </c>
      <c r="W32" s="108">
        <v>0.37</v>
      </c>
      <c r="X32" s="108">
        <v>0.5</v>
      </c>
      <c r="Y32" s="108">
        <v>0.34</v>
      </c>
      <c r="Z32" s="108">
        <v>6</v>
      </c>
      <c r="AA32" s="108">
        <v>0.5</v>
      </c>
      <c r="AB32" s="108">
        <v>0.5</v>
      </c>
      <c r="AC32" s="108">
        <v>0.5</v>
      </c>
      <c r="AD32" s="108">
        <v>7.99</v>
      </c>
      <c r="AE32" s="108">
        <v>0</v>
      </c>
      <c r="AF32" s="108">
        <v>0</v>
      </c>
      <c r="AG32" s="108">
        <v>0</v>
      </c>
      <c r="AH32" s="108">
        <v>0</v>
      </c>
      <c r="AI32" s="108">
        <v>47</v>
      </c>
      <c r="AJ32" s="108">
        <v>26</v>
      </c>
      <c r="AK32" s="108">
        <v>19</v>
      </c>
      <c r="AL32" s="108">
        <v>33</v>
      </c>
      <c r="AM32" s="108">
        <v>0</v>
      </c>
      <c r="AN32" s="108">
        <v>0</v>
      </c>
      <c r="AO32" s="108">
        <v>1.0009999999999999</v>
      </c>
      <c r="AP32" s="108">
        <v>1.0011000000000001</v>
      </c>
      <c r="AQ32" s="109">
        <f t="shared" si="14"/>
        <v>-437.56209635137998</v>
      </c>
      <c r="AR32" s="109">
        <f t="shared" si="15"/>
        <v>18.200682557900734</v>
      </c>
      <c r="AS32" s="109">
        <f t="shared" si="7"/>
        <v>-419.36141379347924</v>
      </c>
      <c r="AT32" s="110">
        <f t="shared" si="8"/>
        <v>0</v>
      </c>
      <c r="AU32" s="110">
        <f t="shared" si="9"/>
        <v>0</v>
      </c>
      <c r="AV32" s="110">
        <f t="shared" si="10"/>
        <v>0</v>
      </c>
      <c r="AW32" s="110">
        <f t="shared" si="16"/>
        <v>0</v>
      </c>
      <c r="AX32" s="110">
        <f t="shared" si="11"/>
        <v>1.0833333333333333</v>
      </c>
      <c r="AY32" s="110">
        <f t="shared" si="12"/>
        <v>0.79166666666666663</v>
      </c>
      <c r="AZ32" s="110">
        <f t="shared" si="13"/>
        <v>1.375</v>
      </c>
      <c r="BA32" s="110">
        <f t="shared" si="23"/>
        <v>31.294166666666669</v>
      </c>
    </row>
    <row r="33" spans="1:53" s="108" customFormat="1" x14ac:dyDescent="0.25">
      <c r="A33" s="111"/>
      <c r="B33" s="112"/>
      <c r="C33" s="102">
        <v>44713.232638888891</v>
      </c>
      <c r="D33" s="103">
        <v>19.632937219999999</v>
      </c>
      <c r="E33" s="103">
        <v>96.227463898837215</v>
      </c>
      <c r="F33" s="104">
        <v>46.350666670000003</v>
      </c>
      <c r="G33" s="105">
        <v>38.037309999999998</v>
      </c>
      <c r="H33" s="105">
        <v>47</v>
      </c>
      <c r="I33" s="105">
        <f t="shared" si="17"/>
        <v>5</v>
      </c>
      <c r="J33" s="106">
        <f t="shared" si="5"/>
        <v>3.8625555558333335</v>
      </c>
      <c r="K33" s="103">
        <f t="shared" si="18"/>
        <v>3.9166666666666665</v>
      </c>
      <c r="L33" s="107">
        <f t="shared" si="19"/>
        <v>-5.4111110833332976E-2</v>
      </c>
      <c r="M33" s="104">
        <v>0</v>
      </c>
      <c r="N33" s="105">
        <v>0</v>
      </c>
      <c r="O33" s="105">
        <v>0</v>
      </c>
      <c r="P33" s="105">
        <f t="shared" si="20"/>
        <v>0</v>
      </c>
      <c r="Q33" s="106">
        <f t="shared" si="6"/>
        <v>0</v>
      </c>
      <c r="R33" s="103">
        <f t="shared" si="21"/>
        <v>0</v>
      </c>
      <c r="S33" s="107">
        <f t="shared" si="22"/>
        <v>0</v>
      </c>
      <c r="T33" s="103">
        <v>0</v>
      </c>
      <c r="U33" s="103">
        <v>1.2930007417153333</v>
      </c>
      <c r="V33" s="108">
        <v>129.99965</v>
      </c>
      <c r="W33" s="108">
        <v>0.41</v>
      </c>
      <c r="X33" s="108">
        <v>0.5</v>
      </c>
      <c r="Y33" s="108">
        <v>0.34</v>
      </c>
      <c r="Z33" s="108">
        <v>5.94</v>
      </c>
      <c r="AA33" s="108">
        <v>0.5</v>
      </c>
      <c r="AB33" s="108">
        <v>0.75</v>
      </c>
      <c r="AC33" s="108">
        <v>0.5</v>
      </c>
      <c r="AD33" s="108">
        <v>9.98</v>
      </c>
      <c r="AE33" s="108">
        <v>0</v>
      </c>
      <c r="AF33" s="108">
        <v>0</v>
      </c>
      <c r="AG33" s="108">
        <v>0</v>
      </c>
      <c r="AH33" s="108">
        <v>0</v>
      </c>
      <c r="AI33" s="108">
        <v>0</v>
      </c>
      <c r="AJ33" s="108">
        <v>26</v>
      </c>
      <c r="AK33" s="108">
        <v>19</v>
      </c>
      <c r="AL33" s="108">
        <v>33</v>
      </c>
      <c r="AM33" s="108">
        <v>0</v>
      </c>
      <c r="AN33" s="108">
        <v>0</v>
      </c>
      <c r="AO33" s="108">
        <v>1.0009999999999999</v>
      </c>
      <c r="AP33" s="108">
        <v>1.0011000000000001</v>
      </c>
      <c r="AQ33" s="109">
        <f t="shared" si="14"/>
        <v>-502.63300123425262</v>
      </c>
      <c r="AR33" s="109">
        <f t="shared" si="15"/>
        <v>0</v>
      </c>
      <c r="AS33" s="109">
        <f t="shared" si="7"/>
        <v>-502.63300123425262</v>
      </c>
      <c r="AT33" s="110">
        <f t="shared" si="8"/>
        <v>0</v>
      </c>
      <c r="AU33" s="110">
        <f t="shared" si="9"/>
        <v>0</v>
      </c>
      <c r="AV33" s="110">
        <f t="shared" si="10"/>
        <v>0</v>
      </c>
      <c r="AW33" s="110">
        <f t="shared" si="16"/>
        <v>0</v>
      </c>
      <c r="AX33" s="110">
        <f t="shared" si="11"/>
        <v>1.0833333333333333</v>
      </c>
      <c r="AY33" s="110">
        <f t="shared" si="12"/>
        <v>1.1875</v>
      </c>
      <c r="AZ33" s="110">
        <f t="shared" si="13"/>
        <v>1.375</v>
      </c>
      <c r="BA33" s="110">
        <f t="shared" si="23"/>
        <v>0</v>
      </c>
    </row>
    <row r="34" spans="1:53" s="108" customFormat="1" x14ac:dyDescent="0.25">
      <c r="A34" s="111"/>
      <c r="B34" s="112"/>
      <c r="C34" s="102">
        <v>44713.236111111109</v>
      </c>
      <c r="D34" s="103">
        <v>23.155858550000001</v>
      </c>
      <c r="E34" s="103">
        <v>96.247325555813958</v>
      </c>
      <c r="F34" s="104">
        <v>47</v>
      </c>
      <c r="G34" s="105">
        <v>47.002409999999998</v>
      </c>
      <c r="H34" s="105">
        <v>47</v>
      </c>
      <c r="I34" s="105">
        <f t="shared" si="17"/>
        <v>5</v>
      </c>
      <c r="J34" s="106">
        <f t="shared" si="5"/>
        <v>3.9166666666666665</v>
      </c>
      <c r="K34" s="103">
        <f t="shared" si="18"/>
        <v>3.9166666666666665</v>
      </c>
      <c r="L34" s="107">
        <f t="shared" si="19"/>
        <v>0</v>
      </c>
      <c r="M34" s="104">
        <v>0</v>
      </c>
      <c r="N34" s="105">
        <v>0</v>
      </c>
      <c r="O34" s="105">
        <v>0</v>
      </c>
      <c r="P34" s="105">
        <f t="shared" si="20"/>
        <v>0</v>
      </c>
      <c r="Q34" s="106">
        <f t="shared" si="6"/>
        <v>0</v>
      </c>
      <c r="R34" s="103">
        <f t="shared" si="21"/>
        <v>0</v>
      </c>
      <c r="S34" s="107">
        <f t="shared" si="22"/>
        <v>0</v>
      </c>
      <c r="T34" s="103">
        <v>0</v>
      </c>
      <c r="U34" s="103">
        <v>1.2499653937416666</v>
      </c>
      <c r="V34" s="108">
        <v>220.37993</v>
      </c>
      <c r="W34" s="108">
        <v>0.42</v>
      </c>
      <c r="X34" s="108">
        <v>0.5</v>
      </c>
      <c r="Y34" s="108">
        <v>0.5</v>
      </c>
      <c r="Z34" s="108">
        <v>6</v>
      </c>
      <c r="AA34" s="108">
        <v>0.5</v>
      </c>
      <c r="AB34" s="108">
        <v>0.75</v>
      </c>
      <c r="AC34" s="108">
        <v>0.5</v>
      </c>
      <c r="AD34" s="108">
        <v>14.4</v>
      </c>
      <c r="AE34" s="108">
        <v>0</v>
      </c>
      <c r="AF34" s="108">
        <v>0</v>
      </c>
      <c r="AG34" s="108">
        <v>0</v>
      </c>
      <c r="AH34" s="108">
        <v>0</v>
      </c>
      <c r="AI34" s="108">
        <v>0</v>
      </c>
      <c r="AJ34" s="108">
        <v>26</v>
      </c>
      <c r="AK34" s="108">
        <v>19</v>
      </c>
      <c r="AL34" s="108">
        <v>33</v>
      </c>
      <c r="AM34" s="108">
        <v>0</v>
      </c>
      <c r="AN34" s="108">
        <v>0</v>
      </c>
      <c r="AO34" s="108">
        <v>1.0009999999999999</v>
      </c>
      <c r="AP34" s="108">
        <v>1.0011000000000001</v>
      </c>
      <c r="AQ34" s="109">
        <f t="shared" si="14"/>
        <v>-864.01788055916654</v>
      </c>
      <c r="AR34" s="109">
        <f t="shared" si="15"/>
        <v>0</v>
      </c>
      <c r="AS34" s="109">
        <f t="shared" si="7"/>
        <v>-864.01788055916654</v>
      </c>
      <c r="AT34" s="110">
        <f t="shared" si="8"/>
        <v>0</v>
      </c>
      <c r="AU34" s="110">
        <f t="shared" si="9"/>
        <v>0</v>
      </c>
      <c r="AV34" s="110">
        <f t="shared" si="10"/>
        <v>0</v>
      </c>
      <c r="AW34" s="110">
        <f t="shared" si="16"/>
        <v>0</v>
      </c>
      <c r="AX34" s="110">
        <f t="shared" si="11"/>
        <v>1.0833333333333333</v>
      </c>
      <c r="AY34" s="110">
        <f t="shared" si="12"/>
        <v>1.1875</v>
      </c>
      <c r="AZ34" s="110">
        <f t="shared" si="13"/>
        <v>1.375</v>
      </c>
      <c r="BA34" s="110">
        <f t="shared" si="23"/>
        <v>0</v>
      </c>
    </row>
    <row r="35" spans="1:53" s="108" customFormat="1" x14ac:dyDescent="0.25">
      <c r="A35" s="111"/>
      <c r="B35" s="112"/>
      <c r="C35" s="102">
        <v>44713.239583333336</v>
      </c>
      <c r="D35" s="103">
        <v>26.049374019999998</v>
      </c>
      <c r="E35" s="103">
        <v>96.267187212790702</v>
      </c>
      <c r="F35" s="104">
        <v>38.167999999999999</v>
      </c>
      <c r="G35" s="105">
        <v>46.99859</v>
      </c>
      <c r="H35" s="105">
        <v>47</v>
      </c>
      <c r="I35" s="105">
        <f t="shared" si="17"/>
        <v>5</v>
      </c>
      <c r="J35" s="106">
        <f t="shared" si="5"/>
        <v>3.1806666666666668</v>
      </c>
      <c r="K35" s="103">
        <f t="shared" si="18"/>
        <v>3.9166666666666665</v>
      </c>
      <c r="L35" s="107">
        <f t="shared" si="19"/>
        <v>-0.73599999999999977</v>
      </c>
      <c r="M35" s="104">
        <v>0</v>
      </c>
      <c r="N35" s="105">
        <v>0</v>
      </c>
      <c r="O35" s="105">
        <v>0</v>
      </c>
      <c r="P35" s="105">
        <f t="shared" si="20"/>
        <v>0</v>
      </c>
      <c r="Q35" s="106">
        <f t="shared" si="6"/>
        <v>0</v>
      </c>
      <c r="R35" s="103">
        <f t="shared" si="21"/>
        <v>0</v>
      </c>
      <c r="S35" s="107">
        <f t="shared" si="22"/>
        <v>0</v>
      </c>
      <c r="T35" s="103">
        <v>0</v>
      </c>
      <c r="U35" s="103">
        <v>1.4048040362299998</v>
      </c>
      <c r="V35" s="108">
        <v>215.98034999999999</v>
      </c>
      <c r="W35" s="108">
        <v>0.37</v>
      </c>
      <c r="X35" s="108">
        <v>0.45</v>
      </c>
      <c r="Y35" s="108">
        <v>0.2</v>
      </c>
      <c r="Z35" s="108">
        <v>5.49</v>
      </c>
      <c r="AA35" s="108">
        <v>0.5</v>
      </c>
      <c r="AB35" s="108">
        <v>0.86</v>
      </c>
      <c r="AC35" s="108">
        <v>0.86</v>
      </c>
      <c r="AD35" s="108">
        <v>9.98</v>
      </c>
      <c r="AE35" s="108">
        <v>0</v>
      </c>
      <c r="AF35" s="108">
        <v>0</v>
      </c>
      <c r="AG35" s="108">
        <v>0</v>
      </c>
      <c r="AH35" s="108">
        <v>0</v>
      </c>
      <c r="AI35" s="108">
        <v>47</v>
      </c>
      <c r="AJ35" s="108">
        <v>17</v>
      </c>
      <c r="AK35" s="108">
        <v>12</v>
      </c>
      <c r="AL35" s="108">
        <v>21</v>
      </c>
      <c r="AM35" s="108">
        <v>0</v>
      </c>
      <c r="AN35" s="108">
        <v>33</v>
      </c>
      <c r="AO35" s="108">
        <v>1.0009999999999999</v>
      </c>
      <c r="AP35" s="108">
        <v>1.0011000000000001</v>
      </c>
      <c r="AQ35" s="109">
        <f t="shared" si="14"/>
        <v>-687.64846139989982</v>
      </c>
      <c r="AR35" s="109">
        <f t="shared" si="15"/>
        <v>0</v>
      </c>
      <c r="AS35" s="109">
        <f t="shared" si="7"/>
        <v>-687.64846139989982</v>
      </c>
      <c r="AT35" s="110">
        <f t="shared" si="8"/>
        <v>0</v>
      </c>
      <c r="AU35" s="110">
        <f t="shared" si="9"/>
        <v>0</v>
      </c>
      <c r="AV35" s="110">
        <f t="shared" si="10"/>
        <v>0</v>
      </c>
      <c r="AW35" s="110">
        <f t="shared" si="16"/>
        <v>0</v>
      </c>
      <c r="AX35" s="110">
        <f t="shared" si="11"/>
        <v>0.70833333333333337</v>
      </c>
      <c r="AY35" s="110">
        <f t="shared" si="12"/>
        <v>0.86</v>
      </c>
      <c r="AZ35" s="110">
        <f t="shared" si="13"/>
        <v>1.5049999999999999</v>
      </c>
      <c r="BA35" s="110">
        <f t="shared" si="23"/>
        <v>66.533333333333346</v>
      </c>
    </row>
    <row r="36" spans="1:53" s="108" customFormat="1" x14ac:dyDescent="0.25">
      <c r="A36" s="111"/>
      <c r="B36" s="112"/>
      <c r="C36" s="102">
        <v>44713.243055555555</v>
      </c>
      <c r="D36" s="103">
        <v>27.6761725</v>
      </c>
      <c r="E36" s="103">
        <v>96.088432299999994</v>
      </c>
      <c r="F36" s="104">
        <v>21.248000000000001</v>
      </c>
      <c r="G36" s="105">
        <v>24.996649999999999</v>
      </c>
      <c r="H36" s="105">
        <v>47</v>
      </c>
      <c r="I36" s="105">
        <f t="shared" si="17"/>
        <v>5</v>
      </c>
      <c r="J36" s="106">
        <f t="shared" si="5"/>
        <v>1.7706666666666668</v>
      </c>
      <c r="K36" s="103">
        <f t="shared" si="18"/>
        <v>3.9166666666666665</v>
      </c>
      <c r="L36" s="107">
        <f t="shared" si="19"/>
        <v>-2.1459999999999999</v>
      </c>
      <c r="M36" s="104">
        <v>0</v>
      </c>
      <c r="N36" s="105">
        <v>0</v>
      </c>
      <c r="O36" s="105">
        <v>0</v>
      </c>
      <c r="P36" s="105">
        <f t="shared" si="20"/>
        <v>0</v>
      </c>
      <c r="Q36" s="106">
        <f t="shared" si="6"/>
        <v>0</v>
      </c>
      <c r="R36" s="103">
        <f t="shared" si="21"/>
        <v>0</v>
      </c>
      <c r="S36" s="107">
        <f t="shared" si="22"/>
        <v>0</v>
      </c>
      <c r="T36" s="103">
        <v>0</v>
      </c>
      <c r="U36" s="103">
        <v>1.3202925598433335</v>
      </c>
      <c r="V36" s="108">
        <v>300.01</v>
      </c>
      <c r="W36" s="108">
        <v>0.42</v>
      </c>
      <c r="X36" s="108">
        <v>0.45</v>
      </c>
      <c r="Y36" s="108">
        <v>0.34</v>
      </c>
      <c r="Z36" s="108">
        <v>31.81</v>
      </c>
      <c r="AA36" s="108">
        <v>0.5</v>
      </c>
      <c r="AB36" s="108">
        <v>0.5</v>
      </c>
      <c r="AC36" s="108">
        <v>0.5</v>
      </c>
      <c r="AD36" s="108">
        <v>8.39</v>
      </c>
      <c r="AE36" s="108">
        <v>0</v>
      </c>
      <c r="AF36" s="108">
        <v>0</v>
      </c>
      <c r="AG36" s="108">
        <v>0</v>
      </c>
      <c r="AH36" s="108">
        <v>0</v>
      </c>
      <c r="AI36" s="108">
        <v>47</v>
      </c>
      <c r="AJ36" s="108">
        <v>17</v>
      </c>
      <c r="AK36" s="108">
        <v>12</v>
      </c>
      <c r="AL36" s="108">
        <v>0</v>
      </c>
      <c r="AM36" s="108">
        <v>0</v>
      </c>
      <c r="AN36" s="108">
        <v>33</v>
      </c>
      <c r="AO36" s="108">
        <v>1.0009999999999999</v>
      </c>
      <c r="AP36" s="108">
        <v>1.0011000000000001</v>
      </c>
      <c r="AQ36" s="109">
        <f t="shared" si="14"/>
        <v>-531.74892437333335</v>
      </c>
      <c r="AR36" s="109">
        <f t="shared" si="15"/>
        <v>0</v>
      </c>
      <c r="AS36" s="109">
        <f t="shared" si="7"/>
        <v>-531.74892437333335</v>
      </c>
      <c r="AT36" s="110">
        <f t="shared" si="8"/>
        <v>0</v>
      </c>
      <c r="AU36" s="110">
        <f t="shared" si="9"/>
        <v>0</v>
      </c>
      <c r="AV36" s="110">
        <f t="shared" si="10"/>
        <v>0</v>
      </c>
      <c r="AW36" s="110">
        <f t="shared" si="16"/>
        <v>0</v>
      </c>
      <c r="AX36" s="110">
        <f t="shared" si="11"/>
        <v>0.70833333333333337</v>
      </c>
      <c r="AY36" s="110">
        <f t="shared" si="12"/>
        <v>0.5</v>
      </c>
      <c r="AZ36" s="110">
        <f t="shared" si="13"/>
        <v>0</v>
      </c>
      <c r="BA36" s="110">
        <f t="shared" si="23"/>
        <v>55.933333333333337</v>
      </c>
    </row>
    <row r="37" spans="1:53" s="108" customFormat="1" x14ac:dyDescent="0.25">
      <c r="A37" s="111"/>
      <c r="B37" s="112"/>
      <c r="C37" s="102">
        <v>44713.246527777781</v>
      </c>
      <c r="D37" s="103">
        <v>29.402654649999999</v>
      </c>
      <c r="E37" s="103">
        <v>96.088432299999994</v>
      </c>
      <c r="F37" s="104">
        <v>22.701333330000001</v>
      </c>
      <c r="G37" s="105">
        <v>8.5323799999999999</v>
      </c>
      <c r="H37" s="105">
        <v>47</v>
      </c>
      <c r="I37" s="105">
        <f t="shared" si="17"/>
        <v>5</v>
      </c>
      <c r="J37" s="106">
        <f t="shared" si="5"/>
        <v>1.8917777775</v>
      </c>
      <c r="K37" s="103">
        <f t="shared" si="18"/>
        <v>3.9166666666666665</v>
      </c>
      <c r="L37" s="107">
        <f t="shared" si="19"/>
        <v>-2.0248888891666663</v>
      </c>
      <c r="M37" s="104">
        <v>0</v>
      </c>
      <c r="N37" s="105">
        <v>0</v>
      </c>
      <c r="O37" s="105">
        <v>0</v>
      </c>
      <c r="P37" s="105">
        <f t="shared" si="20"/>
        <v>0</v>
      </c>
      <c r="Q37" s="106">
        <f t="shared" si="6"/>
        <v>0</v>
      </c>
      <c r="R37" s="103">
        <f t="shared" si="21"/>
        <v>0</v>
      </c>
      <c r="S37" s="107">
        <f t="shared" si="22"/>
        <v>0</v>
      </c>
      <c r="T37" s="103">
        <v>0</v>
      </c>
      <c r="U37" s="103">
        <v>1.4045198034783333</v>
      </c>
      <c r="V37" s="108">
        <v>352</v>
      </c>
      <c r="W37" s="108">
        <v>0.41</v>
      </c>
      <c r="X37" s="108">
        <v>0.5</v>
      </c>
      <c r="Y37" s="108">
        <v>0.45</v>
      </c>
      <c r="Z37" s="108">
        <v>15</v>
      </c>
      <c r="AA37" s="108">
        <v>0.5</v>
      </c>
      <c r="AB37" s="108">
        <v>0.5</v>
      </c>
      <c r="AC37" s="108">
        <v>0.86</v>
      </c>
      <c r="AD37" s="108">
        <v>8.75</v>
      </c>
      <c r="AE37" s="108">
        <v>0</v>
      </c>
      <c r="AF37" s="108">
        <v>0</v>
      </c>
      <c r="AG37" s="108">
        <v>0</v>
      </c>
      <c r="AH37" s="108">
        <v>0</v>
      </c>
      <c r="AI37" s="108">
        <v>47</v>
      </c>
      <c r="AJ37" s="108">
        <v>17</v>
      </c>
      <c r="AK37" s="108">
        <v>12</v>
      </c>
      <c r="AL37" s="108">
        <v>0</v>
      </c>
      <c r="AM37" s="108">
        <v>0</v>
      </c>
      <c r="AN37" s="108">
        <v>33</v>
      </c>
      <c r="AO37" s="108">
        <v>1.0009999999999999</v>
      </c>
      <c r="AP37" s="108">
        <v>1.0011000000000001</v>
      </c>
      <c r="AQ37" s="109">
        <f t="shared" si="14"/>
        <v>-666.57168345767991</v>
      </c>
      <c r="AR37" s="109">
        <f t="shared" si="15"/>
        <v>0</v>
      </c>
      <c r="AS37" s="109">
        <f t="shared" si="7"/>
        <v>-666.57168345767991</v>
      </c>
      <c r="AT37" s="110">
        <f t="shared" si="8"/>
        <v>0</v>
      </c>
      <c r="AU37" s="110">
        <f t="shared" si="9"/>
        <v>0</v>
      </c>
      <c r="AV37" s="110">
        <f t="shared" si="10"/>
        <v>0</v>
      </c>
      <c r="AW37" s="110">
        <f t="shared" si="16"/>
        <v>0</v>
      </c>
      <c r="AX37" s="110">
        <f t="shared" si="11"/>
        <v>0.70833333333333337</v>
      </c>
      <c r="AY37" s="110">
        <f t="shared" si="12"/>
        <v>0.5</v>
      </c>
      <c r="AZ37" s="110">
        <f t="shared" si="13"/>
        <v>0</v>
      </c>
      <c r="BA37" s="110">
        <f t="shared" si="23"/>
        <v>58.333333333333336</v>
      </c>
    </row>
    <row r="38" spans="1:53" s="108" customFormat="1" x14ac:dyDescent="0.25">
      <c r="A38" s="111"/>
      <c r="B38" s="112"/>
      <c r="C38" s="102">
        <v>44713.25</v>
      </c>
      <c r="D38" s="103">
        <v>31.044063600000001</v>
      </c>
      <c r="E38" s="103">
        <v>96.088432299999994</v>
      </c>
      <c r="F38" s="104">
        <v>22.057333333333329</v>
      </c>
      <c r="G38" s="105">
        <v>39.65</v>
      </c>
      <c r="H38" s="105">
        <v>0</v>
      </c>
      <c r="I38" s="105">
        <f t="shared" si="17"/>
        <v>5</v>
      </c>
      <c r="J38" s="106">
        <f t="shared" si="5"/>
        <v>1.8381111111111108</v>
      </c>
      <c r="K38" s="103">
        <f t="shared" si="18"/>
        <v>1.9583333333333333</v>
      </c>
      <c r="L38" s="107">
        <f t="shared" si="19"/>
        <v>-0.12022222222222245</v>
      </c>
      <c r="M38" s="104">
        <v>0.54</v>
      </c>
      <c r="N38" s="105">
        <v>0</v>
      </c>
      <c r="O38" s="105">
        <v>0</v>
      </c>
      <c r="P38" s="105">
        <f t="shared" si="20"/>
        <v>0</v>
      </c>
      <c r="Q38" s="106">
        <f t="shared" si="6"/>
        <v>4.5000000000000005E-2</v>
      </c>
      <c r="R38" s="103">
        <f t="shared" si="21"/>
        <v>0</v>
      </c>
      <c r="S38" s="107">
        <f t="shared" si="22"/>
        <v>4.5000000000000005E-2</v>
      </c>
      <c r="T38" s="103">
        <v>0</v>
      </c>
      <c r="U38" s="103">
        <v>3.731734154999953E-3</v>
      </c>
      <c r="V38" s="108">
        <v>300.01</v>
      </c>
      <c r="W38" s="108">
        <v>0.16</v>
      </c>
      <c r="X38" s="108">
        <v>0.38</v>
      </c>
      <c r="Y38" s="108">
        <v>0.03</v>
      </c>
      <c r="Z38" s="108">
        <v>6</v>
      </c>
      <c r="AA38" s="108">
        <v>0.5</v>
      </c>
      <c r="AB38" s="108">
        <v>0.86</v>
      </c>
      <c r="AC38" s="108">
        <v>0.73</v>
      </c>
      <c r="AD38" s="108">
        <v>18.43</v>
      </c>
      <c r="AE38" s="108">
        <v>26</v>
      </c>
      <c r="AF38" s="108">
        <v>26</v>
      </c>
      <c r="AG38" s="108">
        <v>26</v>
      </c>
      <c r="AH38" s="108">
        <v>0</v>
      </c>
      <c r="AI38" s="108">
        <v>0</v>
      </c>
      <c r="AJ38" s="108">
        <v>0</v>
      </c>
      <c r="AK38" s="108">
        <v>0</v>
      </c>
      <c r="AL38" s="108">
        <v>0</v>
      </c>
      <c r="AM38" s="108">
        <v>0</v>
      </c>
      <c r="AN38" s="108">
        <v>50</v>
      </c>
      <c r="AO38" s="108">
        <v>1.0009999999999999</v>
      </c>
      <c r="AP38" s="108">
        <v>1.0011000000000001</v>
      </c>
      <c r="AQ38" s="109">
        <f t="shared" si="14"/>
        <v>-552.0031661588888</v>
      </c>
      <c r="AR38" s="109">
        <f t="shared" si="15"/>
        <v>13.515300495000002</v>
      </c>
      <c r="AS38" s="109">
        <f>SUM(AQ38:AR38)</f>
        <v>-538.48786566388878</v>
      </c>
      <c r="AT38" s="110">
        <f t="shared" si="8"/>
        <v>0.34666666666666668</v>
      </c>
      <c r="AU38" s="110">
        <f t="shared" si="9"/>
        <v>0.82333333333333336</v>
      </c>
      <c r="AV38" s="110">
        <f t="shared" si="10"/>
        <v>6.5000000000000002E-2</v>
      </c>
      <c r="AW38" s="110">
        <f t="shared" si="16"/>
        <v>0</v>
      </c>
      <c r="AX38" s="110">
        <f t="shared" si="11"/>
        <v>0</v>
      </c>
      <c r="AY38" s="110">
        <f t="shared" si="12"/>
        <v>0</v>
      </c>
      <c r="AZ38" s="110">
        <f t="shared" si="13"/>
        <v>0</v>
      </c>
      <c r="BA38" s="110">
        <f t="shared" si="23"/>
        <v>76.791666666666671</v>
      </c>
    </row>
    <row r="39" spans="1:53" s="108" customFormat="1" x14ac:dyDescent="0.25">
      <c r="A39" s="111"/>
      <c r="B39" s="112"/>
      <c r="C39" s="102">
        <v>44713.253472222219</v>
      </c>
      <c r="D39" s="103">
        <v>29.528125800000002</v>
      </c>
      <c r="E39" s="103">
        <v>96.053374769531743</v>
      </c>
      <c r="F39" s="105">
        <v>0</v>
      </c>
      <c r="G39" s="105">
        <v>0</v>
      </c>
      <c r="H39" s="105">
        <v>0</v>
      </c>
      <c r="I39" s="105">
        <f t="shared" si="17"/>
        <v>0</v>
      </c>
      <c r="J39" s="106">
        <f t="shared" si="5"/>
        <v>0</v>
      </c>
      <c r="K39" s="103">
        <f t="shared" si="18"/>
        <v>0</v>
      </c>
      <c r="L39" s="107">
        <f t="shared" si="19"/>
        <v>0</v>
      </c>
      <c r="M39" s="105">
        <v>17.78</v>
      </c>
      <c r="N39" s="105">
        <v>5.2193100000000001</v>
      </c>
      <c r="O39" s="105">
        <v>0</v>
      </c>
      <c r="P39" s="105">
        <f t="shared" si="20"/>
        <v>0</v>
      </c>
      <c r="Q39" s="106">
        <f t="shared" si="6"/>
        <v>1.4816666666666667</v>
      </c>
      <c r="R39" s="103">
        <f t="shared" si="21"/>
        <v>0</v>
      </c>
      <c r="S39" s="107">
        <f t="shared" si="22"/>
        <v>1.4816666666666667</v>
      </c>
      <c r="T39" s="103">
        <v>0.20713418303333336</v>
      </c>
      <c r="U39" s="103">
        <v>0</v>
      </c>
      <c r="V39" s="108">
        <v>302.00038000000001</v>
      </c>
      <c r="W39" s="108">
        <v>0.17</v>
      </c>
      <c r="X39" s="108">
        <v>0.45</v>
      </c>
      <c r="Y39" s="108">
        <v>0.03</v>
      </c>
      <c r="Z39" s="108">
        <v>31.81</v>
      </c>
      <c r="AA39" s="108">
        <v>0.5</v>
      </c>
      <c r="AB39" s="108">
        <v>2.25</v>
      </c>
      <c r="AC39" s="108">
        <v>8.68</v>
      </c>
      <c r="AD39" s="108">
        <v>9.99</v>
      </c>
      <c r="AE39" s="108">
        <v>0</v>
      </c>
      <c r="AF39" s="108">
        <v>0</v>
      </c>
      <c r="AG39" s="108">
        <v>0</v>
      </c>
      <c r="AH39" s="108">
        <v>47</v>
      </c>
      <c r="AI39" s="108">
        <v>0</v>
      </c>
      <c r="AJ39" s="108">
        <v>0</v>
      </c>
      <c r="AK39" s="108">
        <v>0</v>
      </c>
      <c r="AL39" s="108">
        <v>0</v>
      </c>
      <c r="AM39" s="108">
        <v>0</v>
      </c>
      <c r="AN39" s="108">
        <v>50</v>
      </c>
      <c r="AO39" s="108">
        <v>1.0009999999999999</v>
      </c>
      <c r="AP39" s="108">
        <v>1.0011000000000001</v>
      </c>
      <c r="AQ39" s="110">
        <f t="shared" si="14"/>
        <v>0</v>
      </c>
      <c r="AR39" s="110">
        <f t="shared" si="15"/>
        <v>447.95610665267003</v>
      </c>
      <c r="AS39" s="110">
        <f t="shared" ref="AS39:AS62" si="24">SUM(AQ39:AR39)</f>
        <v>447.95610665267003</v>
      </c>
      <c r="AT39" s="110">
        <f t="shared" si="8"/>
        <v>0</v>
      </c>
      <c r="AU39" s="110">
        <f t="shared" si="9"/>
        <v>0</v>
      </c>
      <c r="AV39" s="110">
        <f t="shared" si="10"/>
        <v>0</v>
      </c>
      <c r="AW39" s="110">
        <f t="shared" si="16"/>
        <v>124.58916666666666</v>
      </c>
      <c r="AX39" s="110">
        <f t="shared" si="11"/>
        <v>0</v>
      </c>
      <c r="AY39" s="110">
        <f t="shared" si="12"/>
        <v>0</v>
      </c>
      <c r="AZ39" s="110">
        <f t="shared" si="13"/>
        <v>0</v>
      </c>
      <c r="BA39" s="110">
        <f t="shared" si="23"/>
        <v>41.625</v>
      </c>
    </row>
    <row r="40" spans="1:53" s="108" customFormat="1" x14ac:dyDescent="0.25">
      <c r="A40" s="111"/>
      <c r="B40" s="112"/>
      <c r="C40" s="102">
        <v>44713.256944444445</v>
      </c>
      <c r="D40" s="103">
        <v>27.867811700000001</v>
      </c>
      <c r="E40" s="103">
        <v>96.018317239063492</v>
      </c>
      <c r="F40" s="105">
        <v>0</v>
      </c>
      <c r="G40" s="105">
        <v>0</v>
      </c>
      <c r="H40" s="105">
        <v>0</v>
      </c>
      <c r="I40" s="105">
        <f t="shared" si="17"/>
        <v>0</v>
      </c>
      <c r="J40" s="106">
        <f t="shared" si="5"/>
        <v>0</v>
      </c>
      <c r="K40" s="103">
        <f t="shared" si="18"/>
        <v>0</v>
      </c>
      <c r="L40" s="107">
        <f t="shared" si="19"/>
        <v>0</v>
      </c>
      <c r="M40" s="105">
        <v>19.486666670000002</v>
      </c>
      <c r="N40" s="105">
        <v>22.897870000000001</v>
      </c>
      <c r="O40" s="105">
        <v>0</v>
      </c>
      <c r="P40" s="105">
        <f t="shared" si="20"/>
        <v>0</v>
      </c>
      <c r="Q40" s="106">
        <f t="shared" si="6"/>
        <v>1.623888889166667</v>
      </c>
      <c r="R40" s="103">
        <f t="shared" si="21"/>
        <v>0</v>
      </c>
      <c r="S40" s="107">
        <f t="shared" si="22"/>
        <v>1.623888889166667</v>
      </c>
      <c r="T40" s="103">
        <v>0</v>
      </c>
      <c r="U40" s="103">
        <v>4.7379305421333312E-2</v>
      </c>
      <c r="V40" s="108">
        <v>451.01</v>
      </c>
      <c r="W40" s="108">
        <v>0.42</v>
      </c>
      <c r="X40" s="108">
        <v>4.5</v>
      </c>
      <c r="Y40" s="108">
        <v>0.5</v>
      </c>
      <c r="Z40" s="108">
        <v>80</v>
      </c>
      <c r="AA40" s="108">
        <v>0.5</v>
      </c>
      <c r="AB40" s="108">
        <v>2</v>
      </c>
      <c r="AC40" s="108">
        <v>2.5</v>
      </c>
      <c r="AD40" s="108">
        <v>66.81</v>
      </c>
      <c r="AE40" s="108">
        <v>26</v>
      </c>
      <c r="AF40" s="108">
        <v>26</v>
      </c>
      <c r="AG40" s="108">
        <v>26</v>
      </c>
      <c r="AH40" s="108">
        <v>0</v>
      </c>
      <c r="AI40" s="108">
        <v>0</v>
      </c>
      <c r="AJ40" s="108">
        <v>0</v>
      </c>
      <c r="AK40" s="108">
        <v>0</v>
      </c>
      <c r="AL40" s="108">
        <v>0</v>
      </c>
      <c r="AM40" s="108">
        <v>0</v>
      </c>
      <c r="AN40" s="108">
        <v>50</v>
      </c>
      <c r="AO40" s="108">
        <v>1.0009999999999999</v>
      </c>
      <c r="AP40" s="108">
        <v>1.0011000000000001</v>
      </c>
      <c r="AQ40" s="110">
        <f t="shared" si="14"/>
        <v>0</v>
      </c>
      <c r="AR40" s="110">
        <f t="shared" si="15"/>
        <v>733.19575704375188</v>
      </c>
      <c r="AS40" s="110">
        <f t="shared" si="24"/>
        <v>733.19575704375188</v>
      </c>
      <c r="AT40" s="110">
        <f t="shared" si="8"/>
        <v>0.91</v>
      </c>
      <c r="AU40" s="110">
        <f t="shared" si="9"/>
        <v>9.75</v>
      </c>
      <c r="AV40" s="110">
        <f t="shared" si="10"/>
        <v>1.0833333333333333</v>
      </c>
      <c r="AW40" s="110">
        <f t="shared" si="16"/>
        <v>0</v>
      </c>
      <c r="AX40" s="110">
        <f t="shared" si="11"/>
        <v>0</v>
      </c>
      <c r="AY40" s="110">
        <f t="shared" si="12"/>
        <v>0</v>
      </c>
      <c r="AZ40" s="110">
        <f t="shared" si="13"/>
        <v>0</v>
      </c>
      <c r="BA40" s="110">
        <f t="shared" si="23"/>
        <v>278.375</v>
      </c>
    </row>
    <row r="41" spans="1:53" s="108" customFormat="1" x14ac:dyDescent="0.25">
      <c r="A41" s="111"/>
      <c r="B41" s="112"/>
      <c r="C41" s="102">
        <v>44713.260416666664</v>
      </c>
      <c r="D41" s="103">
        <v>27.235311549999999</v>
      </c>
      <c r="E41" s="103">
        <v>95.98325970859527</v>
      </c>
      <c r="F41" s="105">
        <v>0</v>
      </c>
      <c r="G41" s="105">
        <v>0</v>
      </c>
      <c r="H41" s="105">
        <v>0</v>
      </c>
      <c r="I41" s="105">
        <f t="shared" si="17"/>
        <v>0</v>
      </c>
      <c r="J41" s="106">
        <f t="shared" si="5"/>
        <v>0</v>
      </c>
      <c r="K41" s="103">
        <f t="shared" si="18"/>
        <v>0</v>
      </c>
      <c r="L41" s="107">
        <f t="shared" si="19"/>
        <v>0</v>
      </c>
      <c r="M41" s="105">
        <v>7.2240000000000002</v>
      </c>
      <c r="N41" s="105">
        <v>10.6464</v>
      </c>
      <c r="O41" s="105">
        <v>0</v>
      </c>
      <c r="P41" s="105">
        <f t="shared" si="20"/>
        <v>0</v>
      </c>
      <c r="Q41" s="106">
        <f t="shared" si="6"/>
        <v>0.60200000000000009</v>
      </c>
      <c r="R41" s="103">
        <f t="shared" si="21"/>
        <v>0</v>
      </c>
      <c r="S41" s="107">
        <f t="shared" si="22"/>
        <v>0.60200000000000009</v>
      </c>
      <c r="T41" s="103">
        <v>0</v>
      </c>
      <c r="U41" s="103">
        <v>0.71638819737942427</v>
      </c>
      <c r="V41" s="108">
        <v>451.01</v>
      </c>
      <c r="W41" s="108">
        <v>0.41</v>
      </c>
      <c r="X41" s="108">
        <v>2</v>
      </c>
      <c r="Y41" s="108">
        <v>0.2</v>
      </c>
      <c r="Z41" s="108">
        <v>20.9</v>
      </c>
      <c r="AA41" s="108">
        <v>0.5</v>
      </c>
      <c r="AB41" s="108">
        <v>2</v>
      </c>
      <c r="AC41" s="108">
        <v>4.3499999999999996</v>
      </c>
      <c r="AD41" s="108">
        <v>20.68</v>
      </c>
      <c r="AE41" s="108">
        <v>26</v>
      </c>
      <c r="AF41" s="108">
        <v>26</v>
      </c>
      <c r="AG41" s="108">
        <v>26</v>
      </c>
      <c r="AH41" s="108">
        <v>0</v>
      </c>
      <c r="AI41" s="108">
        <v>0</v>
      </c>
      <c r="AJ41" s="108">
        <v>0</v>
      </c>
      <c r="AK41" s="108">
        <v>0</v>
      </c>
      <c r="AL41" s="108">
        <v>0</v>
      </c>
      <c r="AM41" s="108">
        <v>0</v>
      </c>
      <c r="AN41" s="108">
        <v>50</v>
      </c>
      <c r="AO41" s="108">
        <v>1.0009999999999999</v>
      </c>
      <c r="AP41" s="108">
        <v>1.0011000000000001</v>
      </c>
      <c r="AQ41" s="110">
        <f t="shared" si="14"/>
        <v>0</v>
      </c>
      <c r="AR41" s="110">
        <f t="shared" si="15"/>
        <v>271.80667882200004</v>
      </c>
      <c r="AS41" s="110">
        <f t="shared" si="24"/>
        <v>271.80667882200004</v>
      </c>
      <c r="AT41" s="110">
        <f t="shared" si="8"/>
        <v>0.88833333333333331</v>
      </c>
      <c r="AU41" s="110">
        <f t="shared" si="9"/>
        <v>4.333333333333333</v>
      </c>
      <c r="AV41" s="110">
        <f t="shared" si="10"/>
        <v>0.43333333333333335</v>
      </c>
      <c r="AW41" s="110">
        <f t="shared" si="16"/>
        <v>0</v>
      </c>
      <c r="AX41" s="110">
        <f t="shared" si="11"/>
        <v>0</v>
      </c>
      <c r="AY41" s="110">
        <f t="shared" si="12"/>
        <v>0</v>
      </c>
      <c r="AZ41" s="110">
        <f t="shared" si="13"/>
        <v>0</v>
      </c>
      <c r="BA41" s="110">
        <f t="shared" si="23"/>
        <v>86.166666666666671</v>
      </c>
    </row>
    <row r="42" spans="1:53" s="108" customFormat="1" x14ac:dyDescent="0.25">
      <c r="A42" s="111"/>
      <c r="B42" s="112"/>
      <c r="C42" s="102">
        <v>44713.263888888891</v>
      </c>
      <c r="D42" s="103">
        <v>26.589062699999999</v>
      </c>
      <c r="E42" s="103">
        <v>95.948202178127005</v>
      </c>
      <c r="F42" s="105">
        <v>0</v>
      </c>
      <c r="G42" s="105">
        <v>0</v>
      </c>
      <c r="H42" s="105">
        <v>0</v>
      </c>
      <c r="I42" s="105">
        <f t="shared" si="17"/>
        <v>0</v>
      </c>
      <c r="J42" s="106">
        <f t="shared" si="5"/>
        <v>0</v>
      </c>
      <c r="K42" s="103">
        <f t="shared" si="18"/>
        <v>0</v>
      </c>
      <c r="L42" s="107">
        <f t="shared" si="19"/>
        <v>0</v>
      </c>
      <c r="M42" s="105">
        <v>7.4853333329999998</v>
      </c>
      <c r="N42" s="105">
        <v>7.0855300000000003</v>
      </c>
      <c r="O42" s="105">
        <v>0</v>
      </c>
      <c r="P42" s="105">
        <f t="shared" si="20"/>
        <v>0</v>
      </c>
      <c r="Q42" s="106">
        <f t="shared" si="6"/>
        <v>0.62377777774999998</v>
      </c>
      <c r="R42" s="103">
        <f t="shared" si="21"/>
        <v>0</v>
      </c>
      <c r="S42" s="107">
        <f t="shared" si="22"/>
        <v>0.62377777774999998</v>
      </c>
      <c r="T42" s="103">
        <v>0</v>
      </c>
      <c r="U42" s="103">
        <v>0.97770883780890894</v>
      </c>
      <c r="V42" s="108">
        <v>451.01</v>
      </c>
      <c r="W42" s="108">
        <v>0.16</v>
      </c>
      <c r="X42" s="108">
        <v>0.45</v>
      </c>
      <c r="Y42" s="108">
        <v>0.14000000000000001</v>
      </c>
      <c r="Z42" s="108">
        <v>4.9400000000000004</v>
      </c>
      <c r="AA42" s="108">
        <v>0.5</v>
      </c>
      <c r="AB42" s="108">
        <v>0.86</v>
      </c>
      <c r="AC42" s="108">
        <v>0.86</v>
      </c>
      <c r="AD42" s="108">
        <v>10.98</v>
      </c>
      <c r="AE42" s="108">
        <v>26</v>
      </c>
      <c r="AF42" s="108">
        <v>0</v>
      </c>
      <c r="AG42" s="108">
        <v>26</v>
      </c>
      <c r="AH42" s="108">
        <v>0</v>
      </c>
      <c r="AI42" s="108">
        <v>0</v>
      </c>
      <c r="AJ42" s="108">
        <v>0</v>
      </c>
      <c r="AK42" s="108">
        <v>0</v>
      </c>
      <c r="AL42" s="108">
        <v>0</v>
      </c>
      <c r="AM42" s="108">
        <v>0</v>
      </c>
      <c r="AN42" s="108">
        <v>50</v>
      </c>
      <c r="AO42" s="108">
        <v>1.0009999999999999</v>
      </c>
      <c r="AP42" s="108">
        <v>1.0011000000000001</v>
      </c>
      <c r="AQ42" s="110">
        <f t="shared" si="14"/>
        <v>0</v>
      </c>
      <c r="AR42" s="110">
        <f t="shared" si="15"/>
        <v>281.63947856012487</v>
      </c>
      <c r="AS42" s="110">
        <f t="shared" si="24"/>
        <v>281.63947856012487</v>
      </c>
      <c r="AT42" s="110">
        <f t="shared" si="8"/>
        <v>0.34666666666666668</v>
      </c>
      <c r="AU42" s="110">
        <f t="shared" si="9"/>
        <v>0</v>
      </c>
      <c r="AV42" s="110">
        <f t="shared" si="10"/>
        <v>0.3033333333333334</v>
      </c>
      <c r="AW42" s="110">
        <f t="shared" si="16"/>
        <v>0</v>
      </c>
      <c r="AX42" s="110">
        <f t="shared" si="11"/>
        <v>0</v>
      </c>
      <c r="AY42" s="110">
        <f t="shared" si="12"/>
        <v>0</v>
      </c>
      <c r="AZ42" s="110">
        <f t="shared" si="13"/>
        <v>0</v>
      </c>
      <c r="BA42" s="110">
        <f t="shared" si="23"/>
        <v>45.75</v>
      </c>
    </row>
    <row r="43" spans="1:53" s="108" customFormat="1" x14ac:dyDescent="0.25">
      <c r="A43" s="111"/>
      <c r="B43" s="112"/>
      <c r="C43" s="102">
        <v>44713.267361111109</v>
      </c>
      <c r="D43" s="103">
        <v>25.085155525000001</v>
      </c>
      <c r="E43" s="103">
        <v>95.913144647658754</v>
      </c>
      <c r="F43" s="105">
        <v>0</v>
      </c>
      <c r="G43" s="105">
        <v>0</v>
      </c>
      <c r="H43" s="105">
        <v>0</v>
      </c>
      <c r="I43" s="105">
        <f t="shared" si="17"/>
        <v>0</v>
      </c>
      <c r="J43" s="106">
        <f t="shared" si="5"/>
        <v>0</v>
      </c>
      <c r="K43" s="103">
        <f t="shared" si="18"/>
        <v>0</v>
      </c>
      <c r="L43" s="107">
        <f t="shared" si="19"/>
        <v>0</v>
      </c>
      <c r="M43" s="105">
        <v>17.768000000000001</v>
      </c>
      <c r="N43" s="105">
        <v>8.4122800000000009</v>
      </c>
      <c r="O43" s="105">
        <v>0</v>
      </c>
      <c r="P43" s="105">
        <f t="shared" si="20"/>
        <v>0</v>
      </c>
      <c r="Q43" s="106">
        <f t="shared" si="6"/>
        <v>1.4806666666666668</v>
      </c>
      <c r="R43" s="103">
        <f t="shared" si="21"/>
        <v>0</v>
      </c>
      <c r="S43" s="107">
        <f t="shared" si="22"/>
        <v>1.4806666666666668</v>
      </c>
      <c r="T43" s="103">
        <v>0</v>
      </c>
      <c r="U43" s="103">
        <v>0.94475124361966667</v>
      </c>
      <c r="V43" s="108">
        <v>451.01</v>
      </c>
      <c r="W43" s="108">
        <v>0.16</v>
      </c>
      <c r="X43" s="108">
        <v>0.38</v>
      </c>
      <c r="Y43" s="108">
        <v>0.05</v>
      </c>
      <c r="Z43" s="108">
        <v>5.49</v>
      </c>
      <c r="AA43" s="108">
        <v>0.5</v>
      </c>
      <c r="AB43" s="108">
        <v>0.86</v>
      </c>
      <c r="AC43" s="108">
        <v>1</v>
      </c>
      <c r="AD43" s="108">
        <v>10.98</v>
      </c>
      <c r="AE43" s="108">
        <v>26</v>
      </c>
      <c r="AF43" s="108">
        <v>26</v>
      </c>
      <c r="AG43" s="108">
        <v>26</v>
      </c>
      <c r="AH43" s="108">
        <v>0</v>
      </c>
      <c r="AI43" s="108">
        <v>0</v>
      </c>
      <c r="AJ43" s="108">
        <v>0</v>
      </c>
      <c r="AK43" s="108">
        <v>0</v>
      </c>
      <c r="AL43" s="108">
        <v>0</v>
      </c>
      <c r="AM43" s="108">
        <v>0</v>
      </c>
      <c r="AN43" s="108">
        <v>50</v>
      </c>
      <c r="AO43" s="108">
        <v>1.0009999999999999</v>
      </c>
      <c r="AP43" s="108">
        <v>1.0011000000000001</v>
      </c>
      <c r="AQ43" s="110">
        <f t="shared" si="14"/>
        <v>0</v>
      </c>
      <c r="AR43" s="110">
        <f t="shared" si="15"/>
        <v>668.53004835400009</v>
      </c>
      <c r="AS43" s="110">
        <f t="shared" si="24"/>
        <v>668.53004835400009</v>
      </c>
      <c r="AT43" s="110">
        <f t="shared" si="8"/>
        <v>0.34666666666666668</v>
      </c>
      <c r="AU43" s="110">
        <f t="shared" si="9"/>
        <v>0.82333333333333336</v>
      </c>
      <c r="AV43" s="110">
        <f t="shared" si="10"/>
        <v>0.10833333333333334</v>
      </c>
      <c r="AW43" s="110">
        <f t="shared" si="16"/>
        <v>0</v>
      </c>
      <c r="AX43" s="110">
        <f t="shared" si="11"/>
        <v>0</v>
      </c>
      <c r="AY43" s="110">
        <f t="shared" si="12"/>
        <v>0</v>
      </c>
      <c r="AZ43" s="110">
        <f t="shared" si="13"/>
        <v>0</v>
      </c>
      <c r="BA43" s="110">
        <f t="shared" si="23"/>
        <v>45.75</v>
      </c>
    </row>
    <row r="44" spans="1:53" s="108" customFormat="1" x14ac:dyDescent="0.25">
      <c r="A44" s="111"/>
      <c r="B44" s="112"/>
      <c r="C44" s="102">
        <v>44713.270833333336</v>
      </c>
      <c r="D44" s="103">
        <v>23.462656975000002</v>
      </c>
      <c r="E44" s="103">
        <v>96.136908775310033</v>
      </c>
      <c r="F44" s="105">
        <v>0</v>
      </c>
      <c r="G44" s="105">
        <v>0</v>
      </c>
      <c r="H44" s="105">
        <v>0</v>
      </c>
      <c r="I44" s="105">
        <f t="shared" si="17"/>
        <v>0</v>
      </c>
      <c r="J44" s="106">
        <f t="shared" si="5"/>
        <v>0</v>
      </c>
      <c r="K44" s="103">
        <f t="shared" si="18"/>
        <v>0</v>
      </c>
      <c r="L44" s="107">
        <f t="shared" si="19"/>
        <v>0</v>
      </c>
      <c r="M44" s="105">
        <v>19.02933333</v>
      </c>
      <c r="N44" s="105">
        <v>19.35416</v>
      </c>
      <c r="O44" s="105">
        <v>0</v>
      </c>
      <c r="P44" s="105">
        <f t="shared" si="20"/>
        <v>0</v>
      </c>
      <c r="Q44" s="106">
        <f t="shared" si="6"/>
        <v>1.5857777774999999</v>
      </c>
      <c r="R44" s="103">
        <f t="shared" si="21"/>
        <v>0</v>
      </c>
      <c r="S44" s="107">
        <f t="shared" si="22"/>
        <v>1.5857777774999999</v>
      </c>
      <c r="T44" s="103">
        <v>0</v>
      </c>
      <c r="U44" s="103">
        <v>1.2305024430189999</v>
      </c>
      <c r="V44" s="108">
        <v>451.01</v>
      </c>
      <c r="W44" s="108">
        <v>0.16</v>
      </c>
      <c r="X44" s="108">
        <v>0.45</v>
      </c>
      <c r="Y44" s="108">
        <v>0.14000000000000001</v>
      </c>
      <c r="Z44" s="108">
        <v>5.49</v>
      </c>
      <c r="AA44" s="108">
        <v>0.5</v>
      </c>
      <c r="AB44" s="108">
        <v>0.75</v>
      </c>
      <c r="AC44" s="108">
        <v>0.73</v>
      </c>
      <c r="AD44" s="108">
        <v>11.68</v>
      </c>
      <c r="AE44" s="108">
        <v>26</v>
      </c>
      <c r="AF44" s="108">
        <v>26</v>
      </c>
      <c r="AG44" s="108">
        <v>26</v>
      </c>
      <c r="AH44" s="108">
        <v>0</v>
      </c>
      <c r="AI44" s="108">
        <v>0</v>
      </c>
      <c r="AJ44" s="108">
        <v>0</v>
      </c>
      <c r="AK44" s="108">
        <v>0</v>
      </c>
      <c r="AL44" s="108">
        <v>0</v>
      </c>
      <c r="AM44" s="108">
        <v>0</v>
      </c>
      <c r="AN44" s="108">
        <v>50</v>
      </c>
      <c r="AO44" s="108">
        <v>1.0009999999999999</v>
      </c>
      <c r="AP44" s="108">
        <v>1.0011000000000001</v>
      </c>
      <c r="AQ44" s="110">
        <f t="shared" si="14"/>
        <v>0</v>
      </c>
      <c r="AR44" s="110">
        <f t="shared" si="15"/>
        <v>715.98835722924832</v>
      </c>
      <c r="AS44" s="110">
        <f t="shared" si="24"/>
        <v>715.98835722924832</v>
      </c>
      <c r="AT44" s="110">
        <f t="shared" si="8"/>
        <v>0.34666666666666668</v>
      </c>
      <c r="AU44" s="110">
        <f t="shared" si="9"/>
        <v>0.97500000000000009</v>
      </c>
      <c r="AV44" s="110">
        <f t="shared" si="10"/>
        <v>0.3033333333333334</v>
      </c>
      <c r="AW44" s="110">
        <f t="shared" si="16"/>
        <v>0</v>
      </c>
      <c r="AX44" s="110">
        <f t="shared" si="11"/>
        <v>0</v>
      </c>
      <c r="AY44" s="110">
        <f t="shared" si="12"/>
        <v>0</v>
      </c>
      <c r="AZ44" s="110">
        <f t="shared" si="13"/>
        <v>0</v>
      </c>
      <c r="BA44" s="110">
        <f t="shared" si="23"/>
        <v>48.666666666666664</v>
      </c>
    </row>
    <row r="45" spans="1:53" s="108" customFormat="1" x14ac:dyDescent="0.25">
      <c r="A45" s="111"/>
      <c r="B45" s="112"/>
      <c r="C45" s="102">
        <v>44713.274305555555</v>
      </c>
      <c r="D45" s="103">
        <v>21.643358275000001</v>
      </c>
      <c r="E45" s="103">
        <v>96.198531413416006</v>
      </c>
      <c r="F45" s="105">
        <v>0</v>
      </c>
      <c r="G45" s="105">
        <v>0</v>
      </c>
      <c r="H45" s="105">
        <v>0</v>
      </c>
      <c r="I45" s="105">
        <f t="shared" si="17"/>
        <v>0</v>
      </c>
      <c r="J45" s="106">
        <f t="shared" si="5"/>
        <v>0</v>
      </c>
      <c r="K45" s="103">
        <f t="shared" si="18"/>
        <v>0</v>
      </c>
      <c r="L45" s="107">
        <f t="shared" si="19"/>
        <v>0</v>
      </c>
      <c r="M45" s="105">
        <v>21.38666667</v>
      </c>
      <c r="N45" s="105">
        <v>17.766249999999999</v>
      </c>
      <c r="O45" s="105">
        <v>14</v>
      </c>
      <c r="P45" s="105">
        <f t="shared" si="20"/>
        <v>5</v>
      </c>
      <c r="Q45" s="106">
        <f t="shared" si="6"/>
        <v>1.7822222225</v>
      </c>
      <c r="R45" s="103">
        <f t="shared" si="21"/>
        <v>0.58333333333333326</v>
      </c>
      <c r="S45" s="107">
        <f t="shared" si="22"/>
        <v>1.1988888891666667</v>
      </c>
      <c r="T45" s="103">
        <v>0</v>
      </c>
      <c r="U45" s="103">
        <v>1.1308273975683334</v>
      </c>
      <c r="V45" s="108">
        <v>451.01</v>
      </c>
      <c r="W45" s="108">
        <v>0.16</v>
      </c>
      <c r="X45" s="108">
        <v>0.45</v>
      </c>
      <c r="Y45" s="108">
        <v>0.05</v>
      </c>
      <c r="Z45" s="108">
        <v>9</v>
      </c>
      <c r="AA45" s="108">
        <v>0.5</v>
      </c>
      <c r="AB45" s="108">
        <v>0.95</v>
      </c>
      <c r="AC45" s="108">
        <v>1.49</v>
      </c>
      <c r="AD45" s="108">
        <v>14.45</v>
      </c>
      <c r="AE45" s="108">
        <v>26</v>
      </c>
      <c r="AF45" s="108">
        <v>26</v>
      </c>
      <c r="AG45" s="108">
        <v>26</v>
      </c>
      <c r="AH45" s="108">
        <v>0</v>
      </c>
      <c r="AI45" s="108">
        <v>0</v>
      </c>
      <c r="AJ45" s="108">
        <v>0</v>
      </c>
      <c r="AK45" s="108">
        <v>0</v>
      </c>
      <c r="AL45" s="108">
        <v>0</v>
      </c>
      <c r="AM45" s="108">
        <v>0</v>
      </c>
      <c r="AN45" s="108">
        <v>35</v>
      </c>
      <c r="AO45" s="108">
        <v>1.0009999999999999</v>
      </c>
      <c r="AP45" s="108">
        <v>1.0011000000000001</v>
      </c>
      <c r="AQ45" s="110">
        <f t="shared" si="14"/>
        <v>0</v>
      </c>
      <c r="AR45" s="110">
        <f t="shared" si="15"/>
        <v>804.68422461875173</v>
      </c>
      <c r="AS45" s="110">
        <f t="shared" si="24"/>
        <v>804.68422461875173</v>
      </c>
      <c r="AT45" s="110">
        <f t="shared" si="8"/>
        <v>0.34666666666666668</v>
      </c>
      <c r="AU45" s="110">
        <f t="shared" si="9"/>
        <v>0.97500000000000009</v>
      </c>
      <c r="AV45" s="110">
        <f t="shared" si="10"/>
        <v>0.10833333333333334</v>
      </c>
      <c r="AW45" s="110">
        <f t="shared" si="16"/>
        <v>0</v>
      </c>
      <c r="AX45" s="110">
        <f t="shared" si="11"/>
        <v>0</v>
      </c>
      <c r="AY45" s="110">
        <f t="shared" si="12"/>
        <v>0</v>
      </c>
      <c r="AZ45" s="110">
        <f t="shared" si="13"/>
        <v>0</v>
      </c>
      <c r="BA45" s="110">
        <f t="shared" si="23"/>
        <v>42.145833333333336</v>
      </c>
    </row>
    <row r="46" spans="1:53" s="108" customFormat="1" x14ac:dyDescent="0.25">
      <c r="A46" s="111"/>
      <c r="B46" s="112"/>
      <c r="C46" s="102">
        <v>44713.277777777781</v>
      </c>
      <c r="D46" s="103">
        <v>18.636405924999998</v>
      </c>
      <c r="E46" s="103">
        <v>96.260154051521994</v>
      </c>
      <c r="F46" s="105">
        <v>0</v>
      </c>
      <c r="G46" s="105">
        <v>0</v>
      </c>
      <c r="H46" s="105">
        <v>0</v>
      </c>
      <c r="I46" s="105">
        <f t="shared" si="17"/>
        <v>0</v>
      </c>
      <c r="J46" s="106">
        <f t="shared" si="5"/>
        <v>0</v>
      </c>
      <c r="K46" s="103">
        <f t="shared" si="18"/>
        <v>0</v>
      </c>
      <c r="L46" s="107">
        <f t="shared" si="19"/>
        <v>0</v>
      </c>
      <c r="M46" s="105">
        <v>34.96533333</v>
      </c>
      <c r="N46" s="105">
        <v>30.273160000000001</v>
      </c>
      <c r="O46" s="105">
        <v>0</v>
      </c>
      <c r="P46" s="105">
        <f t="shared" si="20"/>
        <v>5</v>
      </c>
      <c r="Q46" s="106">
        <f t="shared" si="6"/>
        <v>2.9137777775</v>
      </c>
      <c r="R46" s="103">
        <f t="shared" si="21"/>
        <v>0.58333333333333326</v>
      </c>
      <c r="S46" s="107">
        <f t="shared" si="22"/>
        <v>2.330444444166667</v>
      </c>
      <c r="T46" s="103">
        <v>0</v>
      </c>
      <c r="U46" s="103">
        <v>5.0950458530666667E-2</v>
      </c>
      <c r="V46" s="108">
        <v>451.01</v>
      </c>
      <c r="W46" s="108">
        <v>0.16</v>
      </c>
      <c r="X46" s="108">
        <v>0.45</v>
      </c>
      <c r="Y46" s="108">
        <v>0.45</v>
      </c>
      <c r="Z46" s="108">
        <v>13</v>
      </c>
      <c r="AA46" s="108">
        <v>0.5</v>
      </c>
      <c r="AB46" s="108">
        <v>1</v>
      </c>
      <c r="AC46" s="108">
        <v>1.95</v>
      </c>
      <c r="AD46" s="108">
        <v>11.68</v>
      </c>
      <c r="AE46" s="108">
        <v>26</v>
      </c>
      <c r="AF46" s="108">
        <v>26</v>
      </c>
      <c r="AG46" s="108">
        <v>26</v>
      </c>
      <c r="AH46" s="108">
        <v>0</v>
      </c>
      <c r="AI46" s="108">
        <v>0</v>
      </c>
      <c r="AJ46" s="108">
        <v>0</v>
      </c>
      <c r="AK46" s="108">
        <v>0</v>
      </c>
      <c r="AL46" s="108">
        <v>0</v>
      </c>
      <c r="AM46" s="108">
        <v>0</v>
      </c>
      <c r="AN46" s="108">
        <v>50</v>
      </c>
      <c r="AO46" s="108">
        <v>1.0009999999999999</v>
      </c>
      <c r="AP46" s="108">
        <v>1.0011000000000001</v>
      </c>
      <c r="AQ46" s="110">
        <f t="shared" si="14"/>
        <v>0</v>
      </c>
      <c r="AR46" s="110">
        <f t="shared" si="15"/>
        <v>1315.5884726372483</v>
      </c>
      <c r="AS46" s="110">
        <f t="shared" si="24"/>
        <v>1315.5884726372483</v>
      </c>
      <c r="AT46" s="110">
        <f t="shared" si="8"/>
        <v>0.34666666666666668</v>
      </c>
      <c r="AU46" s="110">
        <f t="shared" si="9"/>
        <v>0.97500000000000009</v>
      </c>
      <c r="AV46" s="110">
        <f t="shared" si="10"/>
        <v>0.97500000000000009</v>
      </c>
      <c r="AW46" s="110">
        <f t="shared" si="16"/>
        <v>0</v>
      </c>
      <c r="AX46" s="110">
        <f t="shared" si="11"/>
        <v>0</v>
      </c>
      <c r="AY46" s="110">
        <f t="shared" si="12"/>
        <v>0</v>
      </c>
      <c r="AZ46" s="110">
        <f t="shared" si="13"/>
        <v>0</v>
      </c>
      <c r="BA46" s="110">
        <f t="shared" si="23"/>
        <v>48.666666666666664</v>
      </c>
    </row>
    <row r="47" spans="1:53" s="108" customFormat="1" x14ac:dyDescent="0.25">
      <c r="A47" s="111"/>
      <c r="B47" s="112"/>
      <c r="C47" s="102">
        <v>44713.28125</v>
      </c>
      <c r="D47" s="103">
        <v>17.125623699999998</v>
      </c>
      <c r="E47" s="103">
        <v>96.088432299999994</v>
      </c>
      <c r="F47" s="105">
        <v>0</v>
      </c>
      <c r="G47" s="105">
        <v>0</v>
      </c>
      <c r="H47" s="105">
        <v>0</v>
      </c>
      <c r="I47" s="105">
        <f t="shared" si="17"/>
        <v>0</v>
      </c>
      <c r="J47" s="106">
        <f t="shared" si="5"/>
        <v>0</v>
      </c>
      <c r="K47" s="103">
        <f t="shared" si="18"/>
        <v>0</v>
      </c>
      <c r="L47" s="107">
        <f t="shared" si="19"/>
        <v>0</v>
      </c>
      <c r="M47" s="105">
        <v>17.655999999999999</v>
      </c>
      <c r="N47" s="105">
        <v>27.127849999999999</v>
      </c>
      <c r="O47" s="105">
        <v>0</v>
      </c>
      <c r="P47" s="105">
        <f t="shared" si="20"/>
        <v>0</v>
      </c>
      <c r="Q47" s="106">
        <f t="shared" si="6"/>
        <v>1.4713333333333334</v>
      </c>
      <c r="R47" s="103">
        <f t="shared" si="21"/>
        <v>0</v>
      </c>
      <c r="S47" s="107">
        <f t="shared" si="22"/>
        <v>1.4713333333333334</v>
      </c>
      <c r="T47" s="103">
        <v>0</v>
      </c>
      <c r="U47" s="103">
        <v>0.87872501737666653</v>
      </c>
      <c r="V47" s="108">
        <v>451.01</v>
      </c>
      <c r="W47" s="108">
        <v>0.16</v>
      </c>
      <c r="X47" s="108">
        <v>0.45</v>
      </c>
      <c r="Y47" s="108">
        <v>0.45</v>
      </c>
      <c r="Z47" s="108">
        <v>13</v>
      </c>
      <c r="AA47" s="108">
        <v>0.5</v>
      </c>
      <c r="AB47" s="108">
        <v>1.43</v>
      </c>
      <c r="AC47" s="108">
        <v>2</v>
      </c>
      <c r="AD47" s="108">
        <v>11.68</v>
      </c>
      <c r="AE47" s="108">
        <v>26</v>
      </c>
      <c r="AF47" s="108">
        <v>26</v>
      </c>
      <c r="AG47" s="108">
        <v>26</v>
      </c>
      <c r="AH47" s="108">
        <v>0</v>
      </c>
      <c r="AI47" s="108">
        <v>0</v>
      </c>
      <c r="AJ47" s="108">
        <v>0</v>
      </c>
      <c r="AK47" s="108">
        <v>0</v>
      </c>
      <c r="AL47" s="108">
        <v>0</v>
      </c>
      <c r="AM47" s="108">
        <v>0</v>
      </c>
      <c r="AN47" s="108">
        <v>50</v>
      </c>
      <c r="AO47" s="108">
        <v>1.0009999999999999</v>
      </c>
      <c r="AP47" s="108">
        <v>1.0011000000000001</v>
      </c>
      <c r="AQ47" s="110">
        <f t="shared" si="14"/>
        <v>0</v>
      </c>
      <c r="AR47" s="110">
        <f t="shared" si="15"/>
        <v>664.3159913180001</v>
      </c>
      <c r="AS47" s="110">
        <f t="shared" si="24"/>
        <v>664.3159913180001</v>
      </c>
      <c r="AT47" s="110">
        <f t="shared" si="8"/>
        <v>0.34666666666666668</v>
      </c>
      <c r="AU47" s="110">
        <f t="shared" si="9"/>
        <v>0.97500000000000009</v>
      </c>
      <c r="AV47" s="110">
        <f t="shared" si="10"/>
        <v>0.97500000000000009</v>
      </c>
      <c r="AW47" s="110">
        <f t="shared" si="16"/>
        <v>0</v>
      </c>
      <c r="AX47" s="110">
        <f t="shared" si="11"/>
        <v>0</v>
      </c>
      <c r="AY47" s="110">
        <f t="shared" si="12"/>
        <v>0</v>
      </c>
      <c r="AZ47" s="110">
        <f t="shared" si="13"/>
        <v>0</v>
      </c>
      <c r="BA47" s="110">
        <f t="shared" si="23"/>
        <v>48.666666666666664</v>
      </c>
    </row>
    <row r="48" spans="1:53" s="108" customFormat="1" x14ac:dyDescent="0.25">
      <c r="A48" s="111"/>
      <c r="B48" s="112"/>
      <c r="C48" s="102">
        <v>44713.284722222219</v>
      </c>
      <c r="D48" s="103">
        <v>16.991283170270272</v>
      </c>
      <c r="E48" s="103">
        <v>96.088432299999994</v>
      </c>
      <c r="F48" s="105">
        <v>0</v>
      </c>
      <c r="G48" s="105">
        <v>0</v>
      </c>
      <c r="H48" s="105">
        <v>0</v>
      </c>
      <c r="I48" s="105">
        <f t="shared" si="17"/>
        <v>0</v>
      </c>
      <c r="J48" s="106">
        <f t="shared" si="5"/>
        <v>0</v>
      </c>
      <c r="K48" s="103">
        <f t="shared" si="18"/>
        <v>0</v>
      </c>
      <c r="L48" s="107">
        <f t="shared" si="19"/>
        <v>0</v>
      </c>
      <c r="M48" s="105">
        <v>1.4386666669999999</v>
      </c>
      <c r="N48" s="105">
        <v>12.851940000000001</v>
      </c>
      <c r="O48" s="105">
        <v>0</v>
      </c>
      <c r="P48" s="105">
        <f t="shared" si="20"/>
        <v>0</v>
      </c>
      <c r="Q48" s="106">
        <f t="shared" si="6"/>
        <v>0.11988888891666666</v>
      </c>
      <c r="R48" s="103">
        <f t="shared" si="21"/>
        <v>0</v>
      </c>
      <c r="S48" s="107">
        <f t="shared" si="22"/>
        <v>0.11988888891666666</v>
      </c>
      <c r="T48" s="103">
        <v>0</v>
      </c>
      <c r="U48" s="103">
        <v>1.2903833547660002</v>
      </c>
      <c r="V48" s="108">
        <v>451.01</v>
      </c>
      <c r="W48" s="108">
        <v>0.16</v>
      </c>
      <c r="X48" s="108">
        <v>0.38</v>
      </c>
      <c r="Y48" s="108">
        <v>0.05</v>
      </c>
      <c r="Z48" s="108">
        <v>9</v>
      </c>
      <c r="AA48" s="108">
        <v>0.5</v>
      </c>
      <c r="AB48" s="108">
        <v>1</v>
      </c>
      <c r="AC48" s="108">
        <v>1.95</v>
      </c>
      <c r="AD48" s="108">
        <v>22.31</v>
      </c>
      <c r="AE48" s="108">
        <v>26</v>
      </c>
      <c r="AF48" s="108">
        <v>26</v>
      </c>
      <c r="AG48" s="108">
        <v>26</v>
      </c>
      <c r="AH48" s="108">
        <v>0</v>
      </c>
      <c r="AI48" s="108">
        <v>0</v>
      </c>
      <c r="AJ48" s="108">
        <v>26</v>
      </c>
      <c r="AK48" s="108">
        <v>19</v>
      </c>
      <c r="AL48" s="108">
        <v>10.93669</v>
      </c>
      <c r="AM48" s="108">
        <v>0</v>
      </c>
      <c r="AN48" s="108">
        <v>0</v>
      </c>
      <c r="AO48" s="108">
        <v>1.0009999999999999</v>
      </c>
      <c r="AP48" s="108">
        <v>1.0011000000000001</v>
      </c>
      <c r="AQ48" s="110">
        <f t="shared" si="14"/>
        <v>0</v>
      </c>
      <c r="AR48" s="110">
        <f t="shared" si="15"/>
        <v>54.130565986875169</v>
      </c>
      <c r="AS48" s="110">
        <f t="shared" si="24"/>
        <v>54.130565986875169</v>
      </c>
      <c r="AT48" s="110">
        <f t="shared" si="8"/>
        <v>0.34666666666666668</v>
      </c>
      <c r="AU48" s="110">
        <f t="shared" si="9"/>
        <v>0.82333333333333336</v>
      </c>
      <c r="AV48" s="110">
        <f t="shared" si="10"/>
        <v>0.10833333333333334</v>
      </c>
      <c r="AW48" s="110">
        <f t="shared" si="16"/>
        <v>0</v>
      </c>
      <c r="AX48" s="110">
        <f t="shared" si="11"/>
        <v>1.0833333333333333</v>
      </c>
      <c r="AY48" s="110">
        <f t="shared" si="12"/>
        <v>1.5833333333333333</v>
      </c>
      <c r="AZ48" s="110">
        <f t="shared" si="13"/>
        <v>1.7772121250000001</v>
      </c>
      <c r="BA48" s="110">
        <f t="shared" si="23"/>
        <v>0</v>
      </c>
    </row>
    <row r="49" spans="1:53" s="108" customFormat="1" x14ac:dyDescent="0.25">
      <c r="A49" s="111"/>
      <c r="B49" s="112"/>
      <c r="C49" s="102">
        <v>44713.288194444445</v>
      </c>
      <c r="D49" s="103">
        <v>16.971246662660946</v>
      </c>
      <c r="E49" s="103">
        <v>96.088432299999994</v>
      </c>
      <c r="F49" s="105">
        <v>8.5333332999999997E-2</v>
      </c>
      <c r="G49" s="105">
        <v>0</v>
      </c>
      <c r="H49" s="105">
        <v>0</v>
      </c>
      <c r="I49" s="105">
        <f t="shared" si="17"/>
        <v>0</v>
      </c>
      <c r="J49" s="106">
        <f t="shared" si="5"/>
        <v>7.1111110833333331E-3</v>
      </c>
      <c r="K49" s="103">
        <f t="shared" si="18"/>
        <v>0</v>
      </c>
      <c r="L49" s="107">
        <f t="shared" si="19"/>
        <v>7.1111110833333331E-3</v>
      </c>
      <c r="M49" s="105">
        <v>0</v>
      </c>
      <c r="N49" s="105">
        <v>0</v>
      </c>
      <c r="O49" s="105">
        <v>0</v>
      </c>
      <c r="P49" s="105">
        <f t="shared" si="20"/>
        <v>0</v>
      </c>
      <c r="Q49" s="106">
        <f t="shared" si="6"/>
        <v>0</v>
      </c>
      <c r="R49" s="103">
        <f t="shared" si="21"/>
        <v>0</v>
      </c>
      <c r="S49" s="107">
        <f t="shared" si="22"/>
        <v>0</v>
      </c>
      <c r="T49" s="103">
        <v>0</v>
      </c>
      <c r="U49" s="103">
        <v>0.75751717751566661</v>
      </c>
      <c r="V49" s="108">
        <v>451.01</v>
      </c>
      <c r="W49" s="108">
        <v>0.16</v>
      </c>
      <c r="X49" s="108">
        <v>0.45</v>
      </c>
      <c r="Y49" s="108">
        <v>0.05</v>
      </c>
      <c r="Z49" s="108">
        <v>5.49</v>
      </c>
      <c r="AA49" s="108">
        <v>0.68</v>
      </c>
      <c r="AB49" s="108">
        <v>1</v>
      </c>
      <c r="AC49" s="108">
        <v>1.95</v>
      </c>
      <c r="AD49" s="108">
        <v>20.68</v>
      </c>
      <c r="AE49" s="108">
        <v>26</v>
      </c>
      <c r="AF49" s="108">
        <v>26</v>
      </c>
      <c r="AG49" s="108">
        <v>26</v>
      </c>
      <c r="AH49" s="108">
        <v>12</v>
      </c>
      <c r="AI49" s="108">
        <v>0</v>
      </c>
      <c r="AJ49" s="108">
        <v>26</v>
      </c>
      <c r="AK49" s="108">
        <v>19</v>
      </c>
      <c r="AL49" s="108">
        <v>18.754549999999998</v>
      </c>
      <c r="AM49" s="108">
        <v>0</v>
      </c>
      <c r="AN49" s="108">
        <v>0</v>
      </c>
      <c r="AO49" s="108">
        <v>1.0009999999999999</v>
      </c>
      <c r="AP49" s="108">
        <v>1.0011000000000001</v>
      </c>
      <c r="AQ49" s="110">
        <f t="shared" si="14"/>
        <v>-3.2103893919038602</v>
      </c>
      <c r="AR49" s="110">
        <f t="shared" si="15"/>
        <v>0</v>
      </c>
      <c r="AS49" s="110">
        <f t="shared" si="24"/>
        <v>-3.2103893919038602</v>
      </c>
      <c r="AT49" s="110">
        <f t="shared" si="8"/>
        <v>0.34666666666666668</v>
      </c>
      <c r="AU49" s="110">
        <f t="shared" si="9"/>
        <v>0.97500000000000009</v>
      </c>
      <c r="AV49" s="110">
        <f t="shared" si="10"/>
        <v>0.10833333333333334</v>
      </c>
      <c r="AW49" s="110">
        <f t="shared" si="16"/>
        <v>5.4899999999999993</v>
      </c>
      <c r="AX49" s="110">
        <f t="shared" si="11"/>
        <v>1.4733333333333334</v>
      </c>
      <c r="AY49" s="110">
        <f t="shared" si="12"/>
        <v>1.5833333333333333</v>
      </c>
      <c r="AZ49" s="110">
        <f t="shared" si="13"/>
        <v>3.0476143749999998</v>
      </c>
      <c r="BA49" s="110">
        <f t="shared" si="23"/>
        <v>0</v>
      </c>
    </row>
    <row r="50" spans="1:53" s="108" customFormat="1" x14ac:dyDescent="0.25">
      <c r="A50" s="111"/>
      <c r="B50" s="112"/>
      <c r="C50" s="102">
        <v>44713.291666666664</v>
      </c>
      <c r="D50" s="103">
        <v>16.953750599999999</v>
      </c>
      <c r="E50" s="103">
        <v>96.088432299999994</v>
      </c>
      <c r="F50" s="105">
        <v>5.4666667000000002E-2</v>
      </c>
      <c r="G50" s="105">
        <v>0.38506000000000001</v>
      </c>
      <c r="H50" s="105">
        <v>0</v>
      </c>
      <c r="I50" s="105">
        <f t="shared" si="17"/>
        <v>0</v>
      </c>
      <c r="J50" s="106">
        <f t="shared" si="5"/>
        <v>4.5555555833333332E-3</v>
      </c>
      <c r="K50" s="103">
        <f t="shared" si="18"/>
        <v>0</v>
      </c>
      <c r="L50" s="107">
        <f t="shared" si="19"/>
        <v>4.5555555833333332E-3</v>
      </c>
      <c r="M50" s="105">
        <v>0</v>
      </c>
      <c r="N50" s="105">
        <v>0</v>
      </c>
      <c r="O50" s="105">
        <v>0</v>
      </c>
      <c r="P50" s="105">
        <f t="shared" si="20"/>
        <v>0</v>
      </c>
      <c r="Q50" s="106">
        <f t="shared" si="6"/>
        <v>0</v>
      </c>
      <c r="R50" s="103">
        <f t="shared" si="21"/>
        <v>0</v>
      </c>
      <c r="S50" s="107">
        <f t="shared" si="22"/>
        <v>0</v>
      </c>
      <c r="T50" s="103">
        <v>0</v>
      </c>
      <c r="U50" s="103">
        <v>0.73473506821433332</v>
      </c>
      <c r="V50" s="108">
        <v>451.01</v>
      </c>
      <c r="W50" s="108">
        <v>0.16</v>
      </c>
      <c r="X50" s="108">
        <v>0.17</v>
      </c>
      <c r="Y50" s="108">
        <v>0.03</v>
      </c>
      <c r="Z50" s="108">
        <v>5.49</v>
      </c>
      <c r="AA50" s="108">
        <v>0.72</v>
      </c>
      <c r="AB50" s="108">
        <v>1.49</v>
      </c>
      <c r="AC50" s="108">
        <v>1.95</v>
      </c>
      <c r="AD50" s="108">
        <v>22.35</v>
      </c>
      <c r="AE50" s="108">
        <v>26</v>
      </c>
      <c r="AF50" s="108">
        <v>26</v>
      </c>
      <c r="AG50" s="108">
        <v>26</v>
      </c>
      <c r="AH50" s="108">
        <v>0</v>
      </c>
      <c r="AI50" s="108">
        <v>0</v>
      </c>
      <c r="AJ50" s="108">
        <v>26</v>
      </c>
      <c r="AK50" s="108">
        <v>19</v>
      </c>
      <c r="AL50" s="108">
        <v>17.598510000000001</v>
      </c>
      <c r="AM50" s="108">
        <v>0</v>
      </c>
      <c r="AN50" s="108">
        <v>0</v>
      </c>
      <c r="AO50" s="108">
        <v>1.0009999999999999</v>
      </c>
      <c r="AP50" s="108">
        <v>1.0011000000000001</v>
      </c>
      <c r="AQ50" s="110">
        <f t="shared" si="14"/>
        <v>-2.0566557247628054</v>
      </c>
      <c r="AR50" s="110">
        <f t="shared" si="15"/>
        <v>0</v>
      </c>
      <c r="AS50" s="110">
        <f t="shared" si="24"/>
        <v>-2.0566557247628054</v>
      </c>
      <c r="AT50" s="110">
        <f t="shared" si="8"/>
        <v>0.34666666666666668</v>
      </c>
      <c r="AU50" s="110">
        <f t="shared" si="9"/>
        <v>0.36833333333333335</v>
      </c>
      <c r="AV50" s="110">
        <f t="shared" si="10"/>
        <v>6.5000000000000002E-2</v>
      </c>
      <c r="AW50" s="110">
        <f t="shared" si="16"/>
        <v>0</v>
      </c>
      <c r="AX50" s="110">
        <f t="shared" si="11"/>
        <v>1.5599999999999998</v>
      </c>
      <c r="AY50" s="110">
        <f t="shared" si="12"/>
        <v>2.3591666666666664</v>
      </c>
      <c r="AZ50" s="110">
        <f t="shared" si="13"/>
        <v>2.8597578750000001</v>
      </c>
      <c r="BA50" s="110">
        <f t="shared" si="23"/>
        <v>0</v>
      </c>
    </row>
    <row r="51" spans="1:53" s="108" customFormat="1" x14ac:dyDescent="0.25">
      <c r="A51" s="111"/>
      <c r="B51" s="112"/>
      <c r="C51" s="102">
        <v>44713.295138888891</v>
      </c>
      <c r="D51" s="103">
        <v>16.929400054166667</v>
      </c>
      <c r="E51" s="103">
        <v>96.114322230264989</v>
      </c>
      <c r="F51" s="105">
        <v>1.0666666999999999E-2</v>
      </c>
      <c r="G51" s="105">
        <v>0</v>
      </c>
      <c r="H51" s="105">
        <v>0</v>
      </c>
      <c r="I51" s="105">
        <f t="shared" si="17"/>
        <v>0</v>
      </c>
      <c r="J51" s="106">
        <f t="shared" si="5"/>
        <v>8.8888891666666662E-4</v>
      </c>
      <c r="K51" s="103">
        <f t="shared" si="18"/>
        <v>0</v>
      </c>
      <c r="L51" s="107">
        <f t="shared" si="19"/>
        <v>8.8888891666666662E-4</v>
      </c>
      <c r="M51" s="105">
        <v>0</v>
      </c>
      <c r="N51" s="105">
        <v>0</v>
      </c>
      <c r="O51" s="105">
        <v>0</v>
      </c>
      <c r="P51" s="105">
        <f t="shared" si="20"/>
        <v>0</v>
      </c>
      <c r="Q51" s="106">
        <f t="shared" si="6"/>
        <v>0</v>
      </c>
      <c r="R51" s="103">
        <f t="shared" si="21"/>
        <v>0</v>
      </c>
      <c r="S51" s="107">
        <f t="shared" si="22"/>
        <v>0</v>
      </c>
      <c r="T51" s="103">
        <v>0</v>
      </c>
      <c r="U51" s="103">
        <v>0.98108266732000005</v>
      </c>
      <c r="V51" s="108">
        <v>451.01</v>
      </c>
      <c r="W51" s="108">
        <v>0.16</v>
      </c>
      <c r="X51" s="108">
        <v>0.45</v>
      </c>
      <c r="Y51" s="108">
        <v>0.19</v>
      </c>
      <c r="Z51" s="108">
        <v>22.02</v>
      </c>
      <c r="AA51" s="108">
        <v>0.72</v>
      </c>
      <c r="AB51" s="108">
        <v>2</v>
      </c>
      <c r="AC51" s="108">
        <v>1.95</v>
      </c>
      <c r="AD51" s="108">
        <v>22.58</v>
      </c>
      <c r="AE51" s="108">
        <v>26</v>
      </c>
      <c r="AF51" s="108">
        <v>26</v>
      </c>
      <c r="AG51" s="108">
        <v>26</v>
      </c>
      <c r="AH51" s="108">
        <v>7</v>
      </c>
      <c r="AI51" s="108">
        <v>0</v>
      </c>
      <c r="AJ51" s="108">
        <v>26</v>
      </c>
      <c r="AK51" s="108">
        <v>19</v>
      </c>
      <c r="AL51" s="108">
        <v>29.813880000000001</v>
      </c>
      <c r="AM51" s="108">
        <v>0</v>
      </c>
      <c r="AN51" s="108">
        <v>0</v>
      </c>
      <c r="AO51" s="108">
        <v>1.0009999999999999</v>
      </c>
      <c r="AP51" s="108">
        <v>1.0011000000000001</v>
      </c>
      <c r="AQ51" s="110">
        <f t="shared" si="14"/>
        <v>-0.40129868809613911</v>
      </c>
      <c r="AR51" s="110">
        <f t="shared" si="15"/>
        <v>0</v>
      </c>
      <c r="AS51" s="110">
        <f t="shared" si="24"/>
        <v>-0.40129868809613911</v>
      </c>
      <c r="AT51" s="110">
        <f t="shared" si="8"/>
        <v>0.34666666666666668</v>
      </c>
      <c r="AU51" s="110">
        <f t="shared" si="9"/>
        <v>0.97500000000000009</v>
      </c>
      <c r="AV51" s="110">
        <f t="shared" si="10"/>
        <v>0.41166666666666668</v>
      </c>
      <c r="AW51" s="110">
        <f t="shared" si="16"/>
        <v>12.844999999999999</v>
      </c>
      <c r="AX51" s="110">
        <f t="shared" si="11"/>
        <v>1.5599999999999998</v>
      </c>
      <c r="AY51" s="110">
        <f t="shared" si="12"/>
        <v>3.1666666666666665</v>
      </c>
      <c r="AZ51" s="110">
        <f t="shared" si="13"/>
        <v>4.8447554999999998</v>
      </c>
      <c r="BA51" s="110">
        <f t="shared" si="23"/>
        <v>0</v>
      </c>
    </row>
    <row r="52" spans="1:53" s="108" customFormat="1" x14ac:dyDescent="0.25">
      <c r="A52" s="111"/>
      <c r="B52" s="112"/>
      <c r="C52" s="102">
        <v>44713.298611111109</v>
      </c>
      <c r="D52" s="103">
        <v>16.902289417647058</v>
      </c>
      <c r="E52" s="103">
        <v>96.140212160529984</v>
      </c>
      <c r="F52" s="105">
        <v>0</v>
      </c>
      <c r="G52" s="105">
        <v>0</v>
      </c>
      <c r="H52" s="105">
        <v>0</v>
      </c>
      <c r="I52" s="105">
        <f t="shared" si="17"/>
        <v>0</v>
      </c>
      <c r="J52" s="106">
        <f t="shared" si="5"/>
        <v>0</v>
      </c>
      <c r="K52" s="103">
        <f t="shared" si="18"/>
        <v>0</v>
      </c>
      <c r="L52" s="107">
        <f t="shared" si="19"/>
        <v>0</v>
      </c>
      <c r="M52" s="105">
        <v>0</v>
      </c>
      <c r="N52" s="105">
        <v>0</v>
      </c>
      <c r="O52" s="105">
        <v>0</v>
      </c>
      <c r="P52" s="105">
        <f t="shared" si="20"/>
        <v>0</v>
      </c>
      <c r="Q52" s="106">
        <f t="shared" si="6"/>
        <v>0</v>
      </c>
      <c r="R52" s="103">
        <f t="shared" si="21"/>
        <v>0</v>
      </c>
      <c r="S52" s="107">
        <f t="shared" si="22"/>
        <v>0</v>
      </c>
      <c r="T52" s="103">
        <v>0</v>
      </c>
      <c r="U52" s="103">
        <v>1.6735600311766663</v>
      </c>
      <c r="V52" s="108">
        <v>451.01</v>
      </c>
      <c r="W52" s="108">
        <v>0.16</v>
      </c>
      <c r="X52" s="108">
        <v>0.17</v>
      </c>
      <c r="Y52" s="108">
        <v>0.03</v>
      </c>
      <c r="Z52" s="108">
        <v>7.5</v>
      </c>
      <c r="AA52" s="108">
        <v>0.68</v>
      </c>
      <c r="AB52" s="108">
        <v>1.95</v>
      </c>
      <c r="AC52" s="108">
        <v>1.43</v>
      </c>
      <c r="AD52" s="108">
        <v>12.47</v>
      </c>
      <c r="AE52" s="108">
        <v>26</v>
      </c>
      <c r="AF52" s="108">
        <v>26</v>
      </c>
      <c r="AG52" s="108">
        <v>26</v>
      </c>
      <c r="AH52" s="108">
        <v>13</v>
      </c>
      <c r="AI52" s="108">
        <v>0</v>
      </c>
      <c r="AJ52" s="108">
        <v>22.926950000000001</v>
      </c>
      <c r="AK52" s="108">
        <v>2.33941</v>
      </c>
      <c r="AL52" s="108">
        <v>0</v>
      </c>
      <c r="AM52" s="108">
        <v>0</v>
      </c>
      <c r="AN52" s="108">
        <v>0</v>
      </c>
      <c r="AO52" s="108">
        <v>1.0009999999999999</v>
      </c>
      <c r="AP52" s="108">
        <v>1.0011000000000001</v>
      </c>
      <c r="AQ52" s="110">
        <f t="shared" si="14"/>
        <v>0</v>
      </c>
      <c r="AR52" s="110">
        <f t="shared" si="15"/>
        <v>0</v>
      </c>
      <c r="AS52" s="110">
        <f t="shared" si="24"/>
        <v>0</v>
      </c>
      <c r="AT52" s="110">
        <f t="shared" si="8"/>
        <v>0.34666666666666668</v>
      </c>
      <c r="AU52" s="110">
        <f t="shared" si="9"/>
        <v>0.36833333333333335</v>
      </c>
      <c r="AV52" s="110">
        <f t="shared" si="10"/>
        <v>6.5000000000000002E-2</v>
      </c>
      <c r="AW52" s="110">
        <f t="shared" si="16"/>
        <v>8.125</v>
      </c>
      <c r="AX52" s="110">
        <f t="shared" si="11"/>
        <v>1.2991938333333335</v>
      </c>
      <c r="AY52" s="110">
        <f t="shared" si="12"/>
        <v>0.38015412500000001</v>
      </c>
      <c r="AZ52" s="110">
        <f t="shared" si="13"/>
        <v>0</v>
      </c>
      <c r="BA52" s="110">
        <f t="shared" si="23"/>
        <v>0</v>
      </c>
    </row>
    <row r="53" spans="1:53" s="108" customFormat="1" x14ac:dyDescent="0.25">
      <c r="A53" s="111"/>
      <c r="B53" s="112"/>
      <c r="C53" s="102">
        <v>44713.302083333336</v>
      </c>
      <c r="D53" s="103">
        <v>16.879284975000001</v>
      </c>
      <c r="E53" s="103">
        <v>96.166102090794979</v>
      </c>
      <c r="F53" s="105">
        <v>9.1999999999999998E-2</v>
      </c>
      <c r="G53" s="105">
        <v>0</v>
      </c>
      <c r="H53" s="105">
        <v>0</v>
      </c>
      <c r="I53" s="105">
        <f t="shared" si="17"/>
        <v>0</v>
      </c>
      <c r="J53" s="106">
        <f t="shared" si="5"/>
        <v>7.6666666666666662E-3</v>
      </c>
      <c r="K53" s="103">
        <f t="shared" si="18"/>
        <v>0</v>
      </c>
      <c r="L53" s="107">
        <f t="shared" si="19"/>
        <v>7.6666666666666662E-3</v>
      </c>
      <c r="M53" s="105">
        <v>0</v>
      </c>
      <c r="N53" s="105">
        <v>0</v>
      </c>
      <c r="O53" s="105">
        <v>0</v>
      </c>
      <c r="P53" s="105">
        <f t="shared" si="20"/>
        <v>0</v>
      </c>
      <c r="Q53" s="106">
        <f t="shared" si="6"/>
        <v>0</v>
      </c>
      <c r="R53" s="103">
        <f t="shared" si="21"/>
        <v>0</v>
      </c>
      <c r="S53" s="107">
        <f t="shared" si="22"/>
        <v>0</v>
      </c>
      <c r="T53" s="103">
        <v>8.480767688833328E-2</v>
      </c>
      <c r="U53" s="103">
        <v>0</v>
      </c>
      <c r="V53" s="108">
        <v>451.01</v>
      </c>
      <c r="W53" s="108">
        <v>0.15</v>
      </c>
      <c r="X53" s="108">
        <v>0.17</v>
      </c>
      <c r="Y53" s="108">
        <v>0.03</v>
      </c>
      <c r="Z53" s="108">
        <v>7.5</v>
      </c>
      <c r="AA53" s="108">
        <v>0.68</v>
      </c>
      <c r="AB53" s="108">
        <v>1.95</v>
      </c>
      <c r="AC53" s="108">
        <v>1.48</v>
      </c>
      <c r="AD53" s="108">
        <v>13.35</v>
      </c>
      <c r="AE53" s="108">
        <v>26</v>
      </c>
      <c r="AF53" s="108">
        <v>26</v>
      </c>
      <c r="AG53" s="108">
        <v>26</v>
      </c>
      <c r="AH53" s="108">
        <v>8</v>
      </c>
      <c r="AI53" s="108">
        <v>0</v>
      </c>
      <c r="AJ53" s="108">
        <v>20.195869999999999</v>
      </c>
      <c r="AK53" s="108">
        <v>6.3205499999999999</v>
      </c>
      <c r="AL53" s="108">
        <v>0</v>
      </c>
      <c r="AM53" s="108">
        <v>0</v>
      </c>
      <c r="AN53" s="108">
        <v>0</v>
      </c>
      <c r="AO53" s="108">
        <v>1.0009999999999999</v>
      </c>
      <c r="AP53" s="108">
        <v>1.0011000000000001</v>
      </c>
      <c r="AQ53" s="110">
        <f t="shared" si="14"/>
        <v>-3.4612010766666659</v>
      </c>
      <c r="AR53" s="110">
        <f t="shared" si="15"/>
        <v>0</v>
      </c>
      <c r="AS53" s="110">
        <f t="shared" si="24"/>
        <v>-3.4612010766666659</v>
      </c>
      <c r="AT53" s="110">
        <f t="shared" si="8"/>
        <v>0.32500000000000001</v>
      </c>
      <c r="AU53" s="110">
        <f t="shared" si="9"/>
        <v>0.36833333333333335</v>
      </c>
      <c r="AV53" s="110">
        <f t="shared" si="10"/>
        <v>6.5000000000000002E-2</v>
      </c>
      <c r="AW53" s="110">
        <f t="shared" si="16"/>
        <v>5</v>
      </c>
      <c r="AX53" s="110">
        <f t="shared" si="11"/>
        <v>1.1444326333333334</v>
      </c>
      <c r="AY53" s="110">
        <f t="shared" si="12"/>
        <v>1.0270893749999999</v>
      </c>
      <c r="AZ53" s="110">
        <f t="shared" si="13"/>
        <v>0</v>
      </c>
      <c r="BA53" s="110">
        <f t="shared" si="23"/>
        <v>0</v>
      </c>
    </row>
    <row r="54" spans="1:53" s="108" customFormat="1" x14ac:dyDescent="0.25">
      <c r="A54" s="111"/>
      <c r="B54" s="112"/>
      <c r="C54" s="102">
        <v>44713.305555555555</v>
      </c>
      <c r="D54" s="103">
        <v>16.876053718072288</v>
      </c>
      <c r="E54" s="103">
        <v>96.191992021059974</v>
      </c>
      <c r="F54" s="105">
        <v>0.27333333300000001</v>
      </c>
      <c r="G54" s="105">
        <v>0.52803</v>
      </c>
      <c r="H54" s="105">
        <v>0</v>
      </c>
      <c r="I54" s="105">
        <f t="shared" si="17"/>
        <v>0</v>
      </c>
      <c r="J54" s="106">
        <f t="shared" si="5"/>
        <v>2.2777777750000002E-2</v>
      </c>
      <c r="K54" s="103">
        <f t="shared" si="18"/>
        <v>0</v>
      </c>
      <c r="L54" s="107">
        <f t="shared" si="19"/>
        <v>2.2777777750000002E-2</v>
      </c>
      <c r="M54" s="105">
        <v>0</v>
      </c>
      <c r="N54" s="105">
        <v>0</v>
      </c>
      <c r="O54" s="105">
        <v>0</v>
      </c>
      <c r="P54" s="105">
        <f t="shared" si="20"/>
        <v>0</v>
      </c>
      <c r="Q54" s="106">
        <f t="shared" si="6"/>
        <v>0</v>
      </c>
      <c r="R54" s="103">
        <f t="shared" si="21"/>
        <v>0</v>
      </c>
      <c r="S54" s="107">
        <f t="shared" si="22"/>
        <v>0</v>
      </c>
      <c r="T54" s="103">
        <v>0.81772888956333345</v>
      </c>
      <c r="U54" s="103">
        <v>0</v>
      </c>
      <c r="V54" s="108">
        <v>451.01</v>
      </c>
      <c r="W54" s="108">
        <v>0.08</v>
      </c>
      <c r="X54" s="108">
        <v>0.15</v>
      </c>
      <c r="Y54" s="108">
        <v>0.03</v>
      </c>
      <c r="Z54" s="108">
        <v>9</v>
      </c>
      <c r="AA54" s="108">
        <v>0.72</v>
      </c>
      <c r="AB54" s="108">
        <v>1.49</v>
      </c>
      <c r="AC54" s="108">
        <v>0.95</v>
      </c>
      <c r="AD54" s="108">
        <v>20.68</v>
      </c>
      <c r="AE54" s="108">
        <v>26</v>
      </c>
      <c r="AF54" s="108">
        <v>26</v>
      </c>
      <c r="AG54" s="108">
        <v>26</v>
      </c>
      <c r="AH54" s="108">
        <v>14</v>
      </c>
      <c r="AI54" s="108">
        <v>0</v>
      </c>
      <c r="AJ54" s="108">
        <v>26</v>
      </c>
      <c r="AK54" s="108">
        <v>0</v>
      </c>
      <c r="AL54" s="108">
        <v>33</v>
      </c>
      <c r="AM54" s="108">
        <v>0</v>
      </c>
      <c r="AN54" s="108">
        <v>0</v>
      </c>
      <c r="AO54" s="108">
        <v>1.0009999999999999</v>
      </c>
      <c r="AP54" s="108">
        <v>1.0011000000000001</v>
      </c>
      <c r="AQ54" s="110">
        <f t="shared" si="14"/>
        <v>-10.283278548570527</v>
      </c>
      <c r="AR54" s="110">
        <f t="shared" si="15"/>
        <v>0</v>
      </c>
      <c r="AS54" s="110">
        <f t="shared" si="24"/>
        <v>-10.283278548570527</v>
      </c>
      <c r="AT54" s="110">
        <f t="shared" si="8"/>
        <v>0.17333333333333334</v>
      </c>
      <c r="AU54" s="110">
        <f t="shared" si="9"/>
        <v>0.32500000000000001</v>
      </c>
      <c r="AV54" s="110">
        <f t="shared" si="10"/>
        <v>6.5000000000000002E-2</v>
      </c>
      <c r="AW54" s="110">
        <f t="shared" si="16"/>
        <v>10.5</v>
      </c>
      <c r="AX54" s="110">
        <f t="shared" si="11"/>
        <v>1.5599999999999998</v>
      </c>
      <c r="AY54" s="110">
        <f t="shared" si="12"/>
        <v>0</v>
      </c>
      <c r="AZ54" s="110">
        <f t="shared" si="13"/>
        <v>2.6124999999999998</v>
      </c>
      <c r="BA54" s="110">
        <f t="shared" si="23"/>
        <v>0</v>
      </c>
    </row>
    <row r="55" spans="1:53" s="108" customFormat="1" x14ac:dyDescent="0.25">
      <c r="A55" s="111"/>
      <c r="B55" s="112"/>
      <c r="C55" s="102">
        <v>44713.309027777781</v>
      </c>
      <c r="D55" s="103">
        <v>16.849737106451613</v>
      </c>
      <c r="E55" s="103">
        <v>96.217881951324969</v>
      </c>
      <c r="F55" s="105">
        <v>0</v>
      </c>
      <c r="G55" s="105">
        <v>0</v>
      </c>
      <c r="H55" s="105">
        <v>0</v>
      </c>
      <c r="I55" s="105">
        <f t="shared" si="17"/>
        <v>0</v>
      </c>
      <c r="J55" s="106">
        <f t="shared" si="5"/>
        <v>0</v>
      </c>
      <c r="K55" s="103">
        <f t="shared" si="18"/>
        <v>0</v>
      </c>
      <c r="L55" s="107">
        <f t="shared" si="19"/>
        <v>0</v>
      </c>
      <c r="M55" s="105">
        <v>0</v>
      </c>
      <c r="N55" s="105">
        <v>0</v>
      </c>
      <c r="O55" s="105">
        <v>0</v>
      </c>
      <c r="P55" s="105">
        <f t="shared" si="20"/>
        <v>0</v>
      </c>
      <c r="Q55" s="106">
        <f t="shared" si="6"/>
        <v>0</v>
      </c>
      <c r="R55" s="103">
        <f t="shared" si="21"/>
        <v>0</v>
      </c>
      <c r="S55" s="107">
        <f t="shared" si="22"/>
        <v>0</v>
      </c>
      <c r="T55" s="103">
        <v>0.9816528311899998</v>
      </c>
      <c r="U55" s="103">
        <v>0</v>
      </c>
      <c r="V55" s="108">
        <v>451.01</v>
      </c>
      <c r="W55" s="108">
        <v>0.16</v>
      </c>
      <c r="X55" s="108">
        <v>0.45</v>
      </c>
      <c r="Y55" s="108">
        <v>0.03</v>
      </c>
      <c r="Z55" s="108">
        <v>10.88</v>
      </c>
      <c r="AA55" s="108">
        <v>0.72</v>
      </c>
      <c r="AB55" s="108">
        <v>1.95</v>
      </c>
      <c r="AC55" s="108">
        <v>0.95</v>
      </c>
      <c r="AD55" s="108">
        <v>11.68</v>
      </c>
      <c r="AE55" s="108">
        <v>26</v>
      </c>
      <c r="AF55" s="108">
        <v>26</v>
      </c>
      <c r="AG55" s="108">
        <v>26</v>
      </c>
      <c r="AH55" s="108">
        <v>14</v>
      </c>
      <c r="AI55" s="108">
        <v>0</v>
      </c>
      <c r="AJ55" s="108">
        <v>26</v>
      </c>
      <c r="AK55" s="108">
        <v>1.40832</v>
      </c>
      <c r="AL55" s="108">
        <v>31.758230000000001</v>
      </c>
      <c r="AM55" s="108">
        <v>0</v>
      </c>
      <c r="AN55" s="108">
        <v>0</v>
      </c>
      <c r="AO55" s="108">
        <v>1.0009999999999999</v>
      </c>
      <c r="AP55" s="108">
        <v>1.0011000000000001</v>
      </c>
      <c r="AQ55" s="110">
        <f t="shared" si="14"/>
        <v>0</v>
      </c>
      <c r="AR55" s="110">
        <f t="shared" si="15"/>
        <v>0</v>
      </c>
      <c r="AS55" s="110">
        <f t="shared" si="24"/>
        <v>0</v>
      </c>
      <c r="AT55" s="110">
        <f t="shared" si="8"/>
        <v>0.34666666666666668</v>
      </c>
      <c r="AU55" s="110">
        <f t="shared" si="9"/>
        <v>0.97500000000000009</v>
      </c>
      <c r="AV55" s="110">
        <f t="shared" si="10"/>
        <v>6.5000000000000002E-2</v>
      </c>
      <c r="AW55" s="110">
        <f t="shared" si="16"/>
        <v>12.693333333333335</v>
      </c>
      <c r="AX55" s="110">
        <f t="shared" si="11"/>
        <v>1.5599999999999998</v>
      </c>
      <c r="AY55" s="110">
        <f t="shared" si="12"/>
        <v>0.22885199999999997</v>
      </c>
      <c r="AZ55" s="110">
        <f t="shared" si="13"/>
        <v>2.5141932083333334</v>
      </c>
      <c r="BA55" s="110">
        <f t="shared" si="23"/>
        <v>0</v>
      </c>
    </row>
    <row r="56" spans="1:53" s="108" customFormat="1" x14ac:dyDescent="0.25">
      <c r="A56" s="111"/>
      <c r="B56" s="112"/>
      <c r="C56" s="102">
        <v>44713.3125</v>
      </c>
      <c r="D56" s="103">
        <v>16.828166856666666</v>
      </c>
      <c r="E56" s="103">
        <v>96.243771881589964</v>
      </c>
      <c r="F56" s="105">
        <v>0</v>
      </c>
      <c r="G56" s="105">
        <v>0</v>
      </c>
      <c r="H56" s="105">
        <v>0</v>
      </c>
      <c r="I56" s="105">
        <f t="shared" si="17"/>
        <v>0</v>
      </c>
      <c r="J56" s="106">
        <f t="shared" si="5"/>
        <v>0</v>
      </c>
      <c r="K56" s="103">
        <f t="shared" si="18"/>
        <v>0</v>
      </c>
      <c r="L56" s="107">
        <f t="shared" si="19"/>
        <v>0</v>
      </c>
      <c r="M56" s="105">
        <v>0</v>
      </c>
      <c r="N56" s="105">
        <v>0</v>
      </c>
      <c r="O56" s="105">
        <v>0</v>
      </c>
      <c r="P56" s="105">
        <f t="shared" si="20"/>
        <v>0</v>
      </c>
      <c r="Q56" s="106">
        <f t="shared" si="6"/>
        <v>0</v>
      </c>
      <c r="R56" s="103">
        <f t="shared" si="21"/>
        <v>0</v>
      </c>
      <c r="S56" s="107">
        <f t="shared" si="22"/>
        <v>0</v>
      </c>
      <c r="T56" s="103">
        <v>0.82585675051666685</v>
      </c>
      <c r="U56" s="103">
        <v>0</v>
      </c>
      <c r="V56" s="108">
        <v>463.0754</v>
      </c>
      <c r="W56" s="108">
        <v>0.08</v>
      </c>
      <c r="X56" s="108">
        <v>0.15</v>
      </c>
      <c r="Y56" s="108">
        <v>0.03</v>
      </c>
      <c r="Z56" s="108">
        <v>9</v>
      </c>
      <c r="AA56" s="108">
        <v>0.72</v>
      </c>
      <c r="AB56" s="108">
        <v>1.95</v>
      </c>
      <c r="AC56" s="108">
        <v>0.95</v>
      </c>
      <c r="AD56" s="108">
        <v>11.68</v>
      </c>
      <c r="AE56" s="108">
        <v>26</v>
      </c>
      <c r="AF56" s="108">
        <v>26</v>
      </c>
      <c r="AG56" s="108">
        <v>26</v>
      </c>
      <c r="AH56" s="108">
        <v>14</v>
      </c>
      <c r="AI56" s="108">
        <v>0</v>
      </c>
      <c r="AJ56" s="108">
        <v>26</v>
      </c>
      <c r="AK56" s="108">
        <v>16.899560000000001</v>
      </c>
      <c r="AL56" s="108">
        <v>28.98649</v>
      </c>
      <c r="AM56" s="108">
        <v>0</v>
      </c>
      <c r="AN56" s="108">
        <v>0</v>
      </c>
      <c r="AO56" s="108">
        <v>1.0009999999999999</v>
      </c>
      <c r="AP56" s="108">
        <v>1.0011000000000001</v>
      </c>
      <c r="AQ56" s="110">
        <f t="shared" si="14"/>
        <v>0</v>
      </c>
      <c r="AR56" s="110">
        <f t="shared" si="15"/>
        <v>0</v>
      </c>
      <c r="AS56" s="110">
        <f t="shared" si="24"/>
        <v>0</v>
      </c>
      <c r="AT56" s="110">
        <f t="shared" si="8"/>
        <v>0.17333333333333334</v>
      </c>
      <c r="AU56" s="110">
        <f t="shared" si="9"/>
        <v>0.32500000000000001</v>
      </c>
      <c r="AV56" s="110">
        <f t="shared" si="10"/>
        <v>6.5000000000000002E-2</v>
      </c>
      <c r="AW56" s="110">
        <f t="shared" si="16"/>
        <v>10.5</v>
      </c>
      <c r="AX56" s="110">
        <f t="shared" si="11"/>
        <v>1.5599999999999998</v>
      </c>
      <c r="AY56" s="110">
        <f t="shared" si="12"/>
        <v>2.7461785000000005</v>
      </c>
      <c r="AZ56" s="110">
        <f t="shared" si="13"/>
        <v>2.2947637916666666</v>
      </c>
      <c r="BA56" s="110">
        <f t="shared" si="23"/>
        <v>0</v>
      </c>
    </row>
    <row r="57" spans="1:53" s="108" customFormat="1" x14ac:dyDescent="0.25">
      <c r="A57" s="111"/>
      <c r="B57" s="112"/>
      <c r="C57" s="102">
        <v>44713.315972222219</v>
      </c>
      <c r="D57" s="103">
        <v>16.793313452727272</v>
      </c>
      <c r="E57" s="103">
        <v>96.269661811854959</v>
      </c>
      <c r="F57" s="105">
        <v>0</v>
      </c>
      <c r="G57" s="105">
        <v>0</v>
      </c>
      <c r="H57" s="105">
        <v>0</v>
      </c>
      <c r="I57" s="105">
        <f t="shared" si="17"/>
        <v>0</v>
      </c>
      <c r="J57" s="106">
        <f t="shared" si="5"/>
        <v>0</v>
      </c>
      <c r="K57" s="103">
        <f t="shared" si="18"/>
        <v>0</v>
      </c>
      <c r="L57" s="107">
        <f t="shared" si="19"/>
        <v>0</v>
      </c>
      <c r="M57" s="105">
        <v>0</v>
      </c>
      <c r="N57" s="105">
        <v>0</v>
      </c>
      <c r="O57" s="105">
        <v>0</v>
      </c>
      <c r="P57" s="105">
        <f t="shared" si="20"/>
        <v>0</v>
      </c>
      <c r="Q57" s="106">
        <f t="shared" si="6"/>
        <v>0</v>
      </c>
      <c r="R57" s="103">
        <f t="shared" si="21"/>
        <v>0</v>
      </c>
      <c r="S57" s="107">
        <f t="shared" si="22"/>
        <v>0</v>
      </c>
      <c r="T57" s="103">
        <v>0.52410460663166669</v>
      </c>
      <c r="U57" s="103">
        <v>0</v>
      </c>
      <c r="V57" s="108">
        <v>491.90552000000002</v>
      </c>
      <c r="W57" s="108">
        <v>0.08</v>
      </c>
      <c r="X57" s="108">
        <v>0.15</v>
      </c>
      <c r="Y57" s="108">
        <v>0.03</v>
      </c>
      <c r="Z57" s="108">
        <v>20.9</v>
      </c>
      <c r="AA57" s="108">
        <v>0.8</v>
      </c>
      <c r="AB57" s="108">
        <v>2</v>
      </c>
      <c r="AC57" s="108">
        <v>1</v>
      </c>
      <c r="AD57" s="108">
        <v>10.51</v>
      </c>
      <c r="AE57" s="108">
        <v>26</v>
      </c>
      <c r="AF57" s="108">
        <v>26</v>
      </c>
      <c r="AG57" s="108">
        <v>26</v>
      </c>
      <c r="AH57" s="108">
        <v>0</v>
      </c>
      <c r="AI57" s="108">
        <v>0</v>
      </c>
      <c r="AJ57" s="108">
        <v>26</v>
      </c>
      <c r="AK57" s="108">
        <v>19</v>
      </c>
      <c r="AL57" s="108">
        <v>33</v>
      </c>
      <c r="AM57" s="108">
        <v>0</v>
      </c>
      <c r="AN57" s="108">
        <v>0</v>
      </c>
      <c r="AO57" s="108">
        <v>1.0009999999999999</v>
      </c>
      <c r="AP57" s="108">
        <v>1.0011000000000001</v>
      </c>
      <c r="AQ57" s="110">
        <f t="shared" si="14"/>
        <v>0</v>
      </c>
      <c r="AR57" s="110">
        <f t="shared" si="15"/>
        <v>0</v>
      </c>
      <c r="AS57" s="110">
        <f t="shared" si="24"/>
        <v>0</v>
      </c>
      <c r="AT57" s="110">
        <f t="shared" si="8"/>
        <v>0.17333333333333334</v>
      </c>
      <c r="AU57" s="110">
        <f t="shared" si="9"/>
        <v>0.32500000000000001</v>
      </c>
      <c r="AV57" s="110">
        <f t="shared" si="10"/>
        <v>6.5000000000000002E-2</v>
      </c>
      <c r="AW57" s="110">
        <f t="shared" si="16"/>
        <v>0</v>
      </c>
      <c r="AX57" s="110">
        <f t="shared" si="11"/>
        <v>1.7333333333333334</v>
      </c>
      <c r="AY57" s="110">
        <f t="shared" si="12"/>
        <v>3.1666666666666665</v>
      </c>
      <c r="AZ57" s="110">
        <f t="shared" si="13"/>
        <v>2.75</v>
      </c>
      <c r="BA57" s="110">
        <f t="shared" si="23"/>
        <v>0</v>
      </c>
    </row>
    <row r="58" spans="1:53" s="108" customFormat="1" x14ac:dyDescent="0.25">
      <c r="A58" s="111"/>
      <c r="B58" s="112"/>
      <c r="C58" s="102">
        <v>44713.319444444445</v>
      </c>
      <c r="D58" s="103">
        <v>16.75335169787234</v>
      </c>
      <c r="E58" s="103">
        <v>96.099636310526321</v>
      </c>
      <c r="F58" s="105">
        <v>0</v>
      </c>
      <c r="G58" s="105">
        <v>0</v>
      </c>
      <c r="H58" s="105">
        <v>0</v>
      </c>
      <c r="I58" s="105">
        <f t="shared" si="17"/>
        <v>0</v>
      </c>
      <c r="J58" s="106">
        <f t="shared" si="5"/>
        <v>0</v>
      </c>
      <c r="K58" s="103">
        <f t="shared" si="18"/>
        <v>0</v>
      </c>
      <c r="L58" s="107">
        <f t="shared" si="19"/>
        <v>0</v>
      </c>
      <c r="M58" s="105">
        <v>0</v>
      </c>
      <c r="N58" s="105">
        <v>0</v>
      </c>
      <c r="O58" s="105">
        <v>0</v>
      </c>
      <c r="P58" s="105">
        <f t="shared" si="20"/>
        <v>0</v>
      </c>
      <c r="Q58" s="106">
        <f t="shared" si="6"/>
        <v>0</v>
      </c>
      <c r="R58" s="103">
        <f t="shared" si="21"/>
        <v>0</v>
      </c>
      <c r="S58" s="107">
        <f t="shared" si="22"/>
        <v>0</v>
      </c>
      <c r="T58" s="103">
        <v>0.35878717104333335</v>
      </c>
      <c r="U58" s="103">
        <v>0</v>
      </c>
      <c r="V58" s="108">
        <v>494.55700000000002</v>
      </c>
      <c r="W58" s="108">
        <v>0.15</v>
      </c>
      <c r="X58" s="108">
        <v>0.19</v>
      </c>
      <c r="Y58" s="108">
        <v>0.03</v>
      </c>
      <c r="Z58" s="108">
        <v>18.809999999999999</v>
      </c>
      <c r="AA58" s="108">
        <v>0.86</v>
      </c>
      <c r="AB58" s="108">
        <v>1.49</v>
      </c>
      <c r="AC58" s="108">
        <v>0.95</v>
      </c>
      <c r="AD58" s="108">
        <v>10.98</v>
      </c>
      <c r="AE58" s="108">
        <v>26</v>
      </c>
      <c r="AF58" s="108">
        <v>26</v>
      </c>
      <c r="AG58" s="108">
        <v>26</v>
      </c>
      <c r="AH58" s="108">
        <v>0</v>
      </c>
      <c r="AI58" s="108">
        <v>0</v>
      </c>
      <c r="AJ58" s="108">
        <v>26</v>
      </c>
      <c r="AK58" s="108">
        <v>0</v>
      </c>
      <c r="AL58" s="108">
        <v>12.489800000000001</v>
      </c>
      <c r="AM58" s="108">
        <v>0</v>
      </c>
      <c r="AN58" s="108">
        <v>0</v>
      </c>
      <c r="AO58" s="108">
        <v>1.0009999999999999</v>
      </c>
      <c r="AP58" s="108">
        <v>1.0011000000000001</v>
      </c>
      <c r="AQ58" s="110">
        <f t="shared" si="14"/>
        <v>0</v>
      </c>
      <c r="AR58" s="110">
        <f t="shared" si="15"/>
        <v>0</v>
      </c>
      <c r="AS58" s="110">
        <f t="shared" si="24"/>
        <v>0</v>
      </c>
      <c r="AT58" s="110">
        <f t="shared" si="8"/>
        <v>0.32500000000000001</v>
      </c>
      <c r="AU58" s="110">
        <f t="shared" si="9"/>
        <v>0.41166666666666668</v>
      </c>
      <c r="AV58" s="110">
        <f t="shared" si="10"/>
        <v>6.5000000000000002E-2</v>
      </c>
      <c r="AW58" s="110">
        <f t="shared" si="16"/>
        <v>0</v>
      </c>
      <c r="AX58" s="110">
        <f t="shared" si="11"/>
        <v>1.8633333333333333</v>
      </c>
      <c r="AY58" s="110">
        <f t="shared" si="12"/>
        <v>0</v>
      </c>
      <c r="AZ58" s="110">
        <f t="shared" si="13"/>
        <v>0.98877583333333341</v>
      </c>
      <c r="BA58" s="110">
        <f t="shared" si="23"/>
        <v>0</v>
      </c>
    </row>
    <row r="59" spans="1:53" s="108" customFormat="1" x14ac:dyDescent="0.25">
      <c r="A59" s="111"/>
      <c r="B59" s="112"/>
      <c r="C59" s="102">
        <v>44713.322916666664</v>
      </c>
      <c r="D59" s="103">
        <v>16.710625527272729</v>
      </c>
      <c r="E59" s="103">
        <v>96.105628999999993</v>
      </c>
      <c r="F59" s="105">
        <v>0</v>
      </c>
      <c r="G59" s="105">
        <v>0</v>
      </c>
      <c r="H59" s="105">
        <v>0</v>
      </c>
      <c r="I59" s="105">
        <f t="shared" si="17"/>
        <v>0</v>
      </c>
      <c r="J59" s="106">
        <f t="shared" si="5"/>
        <v>0</v>
      </c>
      <c r="K59" s="103">
        <f t="shared" si="18"/>
        <v>0</v>
      </c>
      <c r="L59" s="107">
        <f t="shared" si="19"/>
        <v>0</v>
      </c>
      <c r="M59" s="105">
        <v>0</v>
      </c>
      <c r="N59" s="105">
        <v>0</v>
      </c>
      <c r="O59" s="105">
        <v>0</v>
      </c>
      <c r="P59" s="105">
        <f t="shared" si="20"/>
        <v>0</v>
      </c>
      <c r="Q59" s="106">
        <f t="shared" si="6"/>
        <v>0</v>
      </c>
      <c r="R59" s="103">
        <f t="shared" si="21"/>
        <v>0</v>
      </c>
      <c r="S59" s="107">
        <f t="shared" si="22"/>
        <v>0</v>
      </c>
      <c r="T59" s="103">
        <v>0.19585042690499996</v>
      </c>
      <c r="U59" s="103">
        <v>0</v>
      </c>
      <c r="V59" s="108">
        <v>451.01</v>
      </c>
      <c r="W59" s="108">
        <v>0.08</v>
      </c>
      <c r="X59" s="108">
        <v>0.15</v>
      </c>
      <c r="Y59" s="108">
        <v>0.03</v>
      </c>
      <c r="Z59" s="108">
        <v>20.42388</v>
      </c>
      <c r="AA59" s="108">
        <v>2</v>
      </c>
      <c r="AB59" s="108">
        <v>7.47</v>
      </c>
      <c r="AC59" s="108">
        <v>4.3499999999999996</v>
      </c>
      <c r="AD59" s="108">
        <v>12.47</v>
      </c>
      <c r="AE59" s="108">
        <v>26</v>
      </c>
      <c r="AF59" s="108">
        <v>26</v>
      </c>
      <c r="AG59" s="108">
        <v>26</v>
      </c>
      <c r="AH59" s="108">
        <v>0</v>
      </c>
      <c r="AI59" s="108">
        <v>0</v>
      </c>
      <c r="AJ59" s="108">
        <v>26</v>
      </c>
      <c r="AK59" s="108">
        <v>19</v>
      </c>
      <c r="AL59" s="108">
        <v>33</v>
      </c>
      <c r="AM59" s="108">
        <v>0</v>
      </c>
      <c r="AN59" s="108">
        <v>0</v>
      </c>
      <c r="AO59" s="108">
        <v>1.0009999999999999</v>
      </c>
      <c r="AP59" s="108">
        <v>1.0011000000000001</v>
      </c>
      <c r="AQ59" s="110">
        <f t="shared" si="14"/>
        <v>0</v>
      </c>
      <c r="AR59" s="110">
        <f t="shared" si="15"/>
        <v>0</v>
      </c>
      <c r="AS59" s="110">
        <f t="shared" si="24"/>
        <v>0</v>
      </c>
      <c r="AT59" s="110">
        <f t="shared" si="8"/>
        <v>0.17333333333333334</v>
      </c>
      <c r="AU59" s="110">
        <f t="shared" si="9"/>
        <v>0.32500000000000001</v>
      </c>
      <c r="AV59" s="110">
        <f t="shared" si="10"/>
        <v>6.5000000000000002E-2</v>
      </c>
      <c r="AW59" s="110">
        <f t="shared" si="16"/>
        <v>0</v>
      </c>
      <c r="AX59" s="110">
        <f t="shared" si="11"/>
        <v>4.333333333333333</v>
      </c>
      <c r="AY59" s="110">
        <f t="shared" si="12"/>
        <v>11.827500000000001</v>
      </c>
      <c r="AZ59" s="110">
        <f t="shared" si="13"/>
        <v>11.962499999999999</v>
      </c>
      <c r="BA59" s="110">
        <f t="shared" si="23"/>
        <v>0</v>
      </c>
    </row>
    <row r="60" spans="1:53" s="108" customFormat="1" x14ac:dyDescent="0.25">
      <c r="A60" s="111"/>
      <c r="B60" s="112"/>
      <c r="C60" s="102">
        <v>44713.326388888891</v>
      </c>
      <c r="D60" s="103">
        <v>16.68238163661972</v>
      </c>
      <c r="E60" s="103">
        <v>96.105628999999993</v>
      </c>
      <c r="F60" s="105">
        <v>0</v>
      </c>
      <c r="G60" s="105">
        <v>0</v>
      </c>
      <c r="H60" s="105">
        <v>0</v>
      </c>
      <c r="I60" s="105">
        <f t="shared" si="17"/>
        <v>0</v>
      </c>
      <c r="J60" s="106">
        <f t="shared" si="5"/>
        <v>0</v>
      </c>
      <c r="K60" s="103">
        <f t="shared" si="18"/>
        <v>0</v>
      </c>
      <c r="L60" s="107">
        <f t="shared" si="19"/>
        <v>0</v>
      </c>
      <c r="M60" s="105">
        <v>0</v>
      </c>
      <c r="N60" s="105">
        <v>0</v>
      </c>
      <c r="O60" s="105">
        <v>0</v>
      </c>
      <c r="P60" s="105">
        <f t="shared" si="20"/>
        <v>0</v>
      </c>
      <c r="Q60" s="106">
        <f t="shared" si="6"/>
        <v>0</v>
      </c>
      <c r="R60" s="103">
        <f t="shared" si="21"/>
        <v>0</v>
      </c>
      <c r="S60" s="107">
        <f t="shared" si="22"/>
        <v>0</v>
      </c>
      <c r="T60" s="103">
        <v>0.22663208689166667</v>
      </c>
      <c r="U60" s="103">
        <v>0</v>
      </c>
      <c r="V60" s="108">
        <v>488.00421</v>
      </c>
      <c r="W60" s="108">
        <v>0.08</v>
      </c>
      <c r="X60" s="108">
        <v>0.45</v>
      </c>
      <c r="Y60" s="108">
        <v>0.03</v>
      </c>
      <c r="Z60" s="108">
        <v>12.5</v>
      </c>
      <c r="AA60" s="108">
        <v>2</v>
      </c>
      <c r="AB60" s="108">
        <v>8.68</v>
      </c>
      <c r="AC60" s="108">
        <v>4.3499999999999996</v>
      </c>
      <c r="AD60" s="108">
        <v>11.68</v>
      </c>
      <c r="AE60" s="108">
        <v>26</v>
      </c>
      <c r="AF60" s="108">
        <v>26</v>
      </c>
      <c r="AG60" s="108">
        <v>26</v>
      </c>
      <c r="AH60" s="108">
        <v>0</v>
      </c>
      <c r="AI60" s="108">
        <v>0</v>
      </c>
      <c r="AJ60" s="108">
        <v>26</v>
      </c>
      <c r="AK60" s="108">
        <v>19</v>
      </c>
      <c r="AL60" s="108">
        <v>33</v>
      </c>
      <c r="AM60" s="108">
        <v>0</v>
      </c>
      <c r="AN60" s="108">
        <v>0</v>
      </c>
      <c r="AO60" s="108">
        <v>1.0009999999999999</v>
      </c>
      <c r="AP60" s="108">
        <v>1.0011000000000001</v>
      </c>
      <c r="AQ60" s="110">
        <f t="shared" si="14"/>
        <v>0</v>
      </c>
      <c r="AR60" s="110">
        <f t="shared" si="15"/>
        <v>0</v>
      </c>
      <c r="AS60" s="110">
        <f t="shared" si="24"/>
        <v>0</v>
      </c>
      <c r="AT60" s="110">
        <f t="shared" si="8"/>
        <v>0.17333333333333334</v>
      </c>
      <c r="AU60" s="110">
        <f t="shared" si="9"/>
        <v>0.97500000000000009</v>
      </c>
      <c r="AV60" s="110">
        <f t="shared" si="10"/>
        <v>6.5000000000000002E-2</v>
      </c>
      <c r="AW60" s="110">
        <f t="shared" si="16"/>
        <v>0</v>
      </c>
      <c r="AX60" s="110">
        <f t="shared" si="11"/>
        <v>4.333333333333333</v>
      </c>
      <c r="AY60" s="110">
        <f t="shared" si="12"/>
        <v>13.743333333333332</v>
      </c>
      <c r="AZ60" s="110">
        <f t="shared" si="13"/>
        <v>11.962499999999999</v>
      </c>
      <c r="BA60" s="110">
        <f t="shared" si="23"/>
        <v>0</v>
      </c>
    </row>
    <row r="61" spans="1:53" s="108" customFormat="1" x14ac:dyDescent="0.25">
      <c r="A61" s="111"/>
      <c r="B61" s="112"/>
      <c r="C61" s="102">
        <v>44713.329861111109</v>
      </c>
      <c r="D61" s="103">
        <v>16.655311263636364</v>
      </c>
      <c r="E61" s="103">
        <v>96.105628999999993</v>
      </c>
      <c r="F61" s="105">
        <v>0</v>
      </c>
      <c r="G61" s="105">
        <v>0</v>
      </c>
      <c r="H61" s="105">
        <v>0</v>
      </c>
      <c r="I61" s="105">
        <f t="shared" si="17"/>
        <v>0</v>
      </c>
      <c r="J61" s="106">
        <f t="shared" si="5"/>
        <v>0</v>
      </c>
      <c r="K61" s="103">
        <f t="shared" si="18"/>
        <v>0</v>
      </c>
      <c r="L61" s="107">
        <f t="shared" si="19"/>
        <v>0</v>
      </c>
      <c r="M61" s="105">
        <v>0</v>
      </c>
      <c r="N61" s="105">
        <v>0</v>
      </c>
      <c r="O61" s="105">
        <v>0</v>
      </c>
      <c r="P61" s="105">
        <f t="shared" si="20"/>
        <v>0</v>
      </c>
      <c r="Q61" s="106">
        <f t="shared" si="6"/>
        <v>0</v>
      </c>
      <c r="R61" s="103">
        <f t="shared" si="21"/>
        <v>0</v>
      </c>
      <c r="S61" s="107">
        <f t="shared" si="22"/>
        <v>0</v>
      </c>
      <c r="T61" s="103">
        <v>0.52983262339166681</v>
      </c>
      <c r="U61" s="103">
        <v>0</v>
      </c>
      <c r="V61" s="108">
        <v>471.83147000000002</v>
      </c>
      <c r="W61" s="108">
        <v>0.16</v>
      </c>
      <c r="X61" s="108">
        <v>0.45</v>
      </c>
      <c r="Y61" s="108">
        <v>0.05</v>
      </c>
      <c r="Z61" s="108">
        <v>18.809999999999999</v>
      </c>
      <c r="AA61" s="108">
        <v>1.84</v>
      </c>
      <c r="AB61" s="108">
        <v>2</v>
      </c>
      <c r="AC61" s="108">
        <v>1.84</v>
      </c>
      <c r="AD61" s="108">
        <v>5.42</v>
      </c>
      <c r="AE61" s="108">
        <v>26</v>
      </c>
      <c r="AF61" s="108">
        <v>26</v>
      </c>
      <c r="AG61" s="108">
        <v>26</v>
      </c>
      <c r="AH61" s="108">
        <v>0</v>
      </c>
      <c r="AI61" s="108">
        <v>0</v>
      </c>
      <c r="AJ61" s="108">
        <v>0</v>
      </c>
      <c r="AK61" s="108">
        <v>0</v>
      </c>
      <c r="AL61" s="108">
        <v>0</v>
      </c>
      <c r="AM61" s="108">
        <v>0</v>
      </c>
      <c r="AN61" s="108">
        <v>0</v>
      </c>
      <c r="AO61" s="108">
        <v>1.0009999999999999</v>
      </c>
      <c r="AP61" s="108">
        <v>1.0011000000000001</v>
      </c>
      <c r="AQ61" s="110">
        <f t="shared" si="14"/>
        <v>0</v>
      </c>
      <c r="AR61" s="110">
        <f t="shared" si="15"/>
        <v>0</v>
      </c>
      <c r="AS61" s="110">
        <f t="shared" si="24"/>
        <v>0</v>
      </c>
      <c r="AT61" s="110">
        <f t="shared" si="8"/>
        <v>0.34666666666666668</v>
      </c>
      <c r="AU61" s="110">
        <f t="shared" si="9"/>
        <v>0.97500000000000009</v>
      </c>
      <c r="AV61" s="110">
        <f t="shared" si="10"/>
        <v>0.10833333333333334</v>
      </c>
      <c r="AW61" s="110">
        <f t="shared" si="16"/>
        <v>0</v>
      </c>
      <c r="AX61" s="110">
        <f t="shared" si="11"/>
        <v>0</v>
      </c>
      <c r="AY61" s="110">
        <f t="shared" si="12"/>
        <v>0</v>
      </c>
      <c r="AZ61" s="110">
        <f t="shared" si="13"/>
        <v>0</v>
      </c>
      <c r="BA61" s="110">
        <f t="shared" si="23"/>
        <v>0</v>
      </c>
    </row>
    <row r="62" spans="1:53" s="108" customFormat="1" x14ac:dyDescent="0.25">
      <c r="A62" s="111"/>
      <c r="B62" s="112"/>
      <c r="C62" s="102">
        <v>44713.333333333336</v>
      </c>
      <c r="D62" s="103">
        <v>16.9090633</v>
      </c>
      <c r="E62" s="103">
        <v>96.105628999999993</v>
      </c>
      <c r="F62" s="105">
        <v>3.4986666670000002</v>
      </c>
      <c r="G62" s="105">
        <v>0</v>
      </c>
      <c r="H62" s="105">
        <v>0</v>
      </c>
      <c r="I62" s="105">
        <f t="shared" si="17"/>
        <v>0</v>
      </c>
      <c r="J62" s="106">
        <f t="shared" si="5"/>
        <v>0.2915555555833334</v>
      </c>
      <c r="K62" s="103">
        <f t="shared" si="18"/>
        <v>0</v>
      </c>
      <c r="L62" s="107">
        <f t="shared" si="19"/>
        <v>0.2915555555833334</v>
      </c>
      <c r="M62" s="105">
        <v>0</v>
      </c>
      <c r="N62" s="105">
        <v>0</v>
      </c>
      <c r="O62" s="105">
        <v>0</v>
      </c>
      <c r="P62" s="105">
        <f t="shared" si="20"/>
        <v>0</v>
      </c>
      <c r="Q62" s="106">
        <f t="shared" si="6"/>
        <v>0</v>
      </c>
      <c r="R62" s="103">
        <f t="shared" si="21"/>
        <v>0</v>
      </c>
      <c r="S62" s="107">
        <f t="shared" si="22"/>
        <v>0</v>
      </c>
      <c r="T62" s="103">
        <v>0.55971003852500001</v>
      </c>
      <c r="U62" s="103">
        <v>0</v>
      </c>
      <c r="V62" s="108">
        <v>458.13263000000001</v>
      </c>
      <c r="W62" s="108">
        <v>0.08</v>
      </c>
      <c r="X62" s="108">
        <v>0.17</v>
      </c>
      <c r="Y62" s="108">
        <v>0.03</v>
      </c>
      <c r="Z62" s="108">
        <v>20.9</v>
      </c>
      <c r="AA62" s="108">
        <v>1.84</v>
      </c>
      <c r="AB62" s="108">
        <v>2.25</v>
      </c>
      <c r="AC62" s="108">
        <v>1.43</v>
      </c>
      <c r="AD62" s="108">
        <v>5.42</v>
      </c>
      <c r="AE62" s="108">
        <v>26</v>
      </c>
      <c r="AF62" s="108">
        <v>26</v>
      </c>
      <c r="AG62" s="108">
        <v>26</v>
      </c>
      <c r="AH62" s="108">
        <v>17</v>
      </c>
      <c r="AI62" s="108">
        <v>0</v>
      </c>
      <c r="AJ62" s="108">
        <v>26</v>
      </c>
      <c r="AK62" s="108">
        <v>19</v>
      </c>
      <c r="AL62" s="108">
        <v>0</v>
      </c>
      <c r="AM62" s="108">
        <v>0</v>
      </c>
      <c r="AN62" s="108">
        <v>0</v>
      </c>
      <c r="AO62" s="108">
        <v>1.0009999999999999</v>
      </c>
      <c r="AP62" s="108">
        <v>1.0011000000000001</v>
      </c>
      <c r="AQ62" s="110">
        <f t="shared" si="14"/>
        <v>-133.7046845839742</v>
      </c>
      <c r="AR62" s="110">
        <f t="shared" si="15"/>
        <v>0</v>
      </c>
      <c r="AS62" s="110">
        <f t="shared" si="24"/>
        <v>-133.7046845839742</v>
      </c>
      <c r="AT62" s="110">
        <f t="shared" si="8"/>
        <v>0.17333333333333334</v>
      </c>
      <c r="AU62" s="110">
        <f t="shared" si="9"/>
        <v>0.36833333333333335</v>
      </c>
      <c r="AV62" s="110">
        <f t="shared" si="10"/>
        <v>6.5000000000000002E-2</v>
      </c>
      <c r="AW62" s="110">
        <f t="shared" si="16"/>
        <v>29.608333333333331</v>
      </c>
      <c r="AX62" s="110">
        <f t="shared" si="11"/>
        <v>3.9866666666666668</v>
      </c>
      <c r="AY62" s="110">
        <f t="shared" si="12"/>
        <v>3.5625</v>
      </c>
      <c r="AZ62" s="110">
        <f t="shared" si="13"/>
        <v>0</v>
      </c>
      <c r="BA62" s="110">
        <f t="shared" si="23"/>
        <v>0</v>
      </c>
    </row>
    <row r="63" spans="1:53" hidden="1" x14ac:dyDescent="0.2"/>
    <row r="64" spans="1:53"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sheetData>
  <mergeCells count="79">
    <mergeCell ref="D1:E1"/>
    <mergeCell ref="T1:U1"/>
    <mergeCell ref="V1:AD1"/>
    <mergeCell ref="AO1:AP1"/>
    <mergeCell ref="AQ1:BA1"/>
    <mergeCell ref="AE1:AN1"/>
    <mergeCell ref="J1:L1"/>
    <mergeCell ref="F1:I1"/>
    <mergeCell ref="M1:P1"/>
    <mergeCell ref="Q1:S1"/>
    <mergeCell ref="AT14:BA14"/>
    <mergeCell ref="AQ14:AS14"/>
    <mergeCell ref="AO14:AP14"/>
    <mergeCell ref="T6:T13"/>
    <mergeCell ref="U6:U13"/>
    <mergeCell ref="V6:AD6"/>
    <mergeCell ref="V9:AD9"/>
    <mergeCell ref="V10:AD10"/>
    <mergeCell ref="V12:AD12"/>
    <mergeCell ref="V14:AD14"/>
    <mergeCell ref="T14:U14"/>
    <mergeCell ref="AE10:AN10"/>
    <mergeCell ref="C6:C13"/>
    <mergeCell ref="N6:O6"/>
    <mergeCell ref="P6:P13"/>
    <mergeCell ref="N9:O9"/>
    <mergeCell ref="G10:H10"/>
    <mergeCell ref="N10:O10"/>
    <mergeCell ref="G11:H11"/>
    <mergeCell ref="N11:O11"/>
    <mergeCell ref="G6:H6"/>
    <mergeCell ref="G9:H9"/>
    <mergeCell ref="I6:I13"/>
    <mergeCell ref="J6:J13"/>
    <mergeCell ref="K6:K13"/>
    <mergeCell ref="L6:L13"/>
    <mergeCell ref="AE6:AN6"/>
    <mergeCell ref="AE9:AN9"/>
    <mergeCell ref="AE12:AI12"/>
    <mergeCell ref="AJ12:AN12"/>
    <mergeCell ref="D6:D13"/>
    <mergeCell ref="E6:E13"/>
    <mergeCell ref="Q6:Q13"/>
    <mergeCell ref="R6:R13"/>
    <mergeCell ref="S6:S13"/>
    <mergeCell ref="V11:AD11"/>
    <mergeCell ref="AE11:AN11"/>
    <mergeCell ref="F12:H12"/>
    <mergeCell ref="M12:O12"/>
    <mergeCell ref="AE14:AN14"/>
    <mergeCell ref="AO6:AP6"/>
    <mergeCell ref="AO9:AP9"/>
    <mergeCell ref="AO10:AP10"/>
    <mergeCell ref="AO11:AP11"/>
    <mergeCell ref="AO13:AP13"/>
    <mergeCell ref="AX6:AX13"/>
    <mergeCell ref="AY6:AY13"/>
    <mergeCell ref="AZ6:AZ13"/>
    <mergeCell ref="AQ6:AQ13"/>
    <mergeCell ref="AR6:AR13"/>
    <mergeCell ref="AS6:AS13"/>
    <mergeCell ref="AT6:AT13"/>
    <mergeCell ref="AU6:AU13"/>
    <mergeCell ref="A1:A5"/>
    <mergeCell ref="A15:B62"/>
    <mergeCell ref="A6:A13"/>
    <mergeCell ref="BA6:BA13"/>
    <mergeCell ref="G7:H7"/>
    <mergeCell ref="G8:H8"/>
    <mergeCell ref="N7:O7"/>
    <mergeCell ref="N8:O8"/>
    <mergeCell ref="V7:AD7"/>
    <mergeCell ref="AE7:AN7"/>
    <mergeCell ref="V8:AD8"/>
    <mergeCell ref="AE8:AN8"/>
    <mergeCell ref="AO7:AP7"/>
    <mergeCell ref="AO8:AP8"/>
    <mergeCell ref="AV6:AV13"/>
    <mergeCell ref="AW6:AW13"/>
  </mergeCells>
  <hyperlinks>
    <hyperlink ref="F7" r:id="rId1"/>
    <hyperlink ref="F8" r:id="rId2"/>
    <hyperlink ref="G7:H7" r:id="rId3" display="http://nemweb.com.au/Reports/Current/Next_Day_Dispatch/"/>
    <hyperlink ref="AE7:AN7" r:id="rId4" display="http://nemweb.com.au/Reports/Current/Next_Day_Dispatch/"/>
    <hyperlink ref="AE7" r:id="rId5"/>
    <hyperlink ref="G8:H8" r:id="rId6" location="next-day-dispatch" display="https://visualisations.aemo.com.au/aemo/nemweb/index.html#next-day-dispatch"/>
    <hyperlink ref="AE8" r:id="rId7" location="next-day-dispatch"/>
    <hyperlink ref="V7" r:id="rId8"/>
    <hyperlink ref="V8" r:id="rId9" location="public-prices"/>
    <hyperlink ref="AO8:AP8" r:id="rId10" display="(Link)"/>
    <hyperlink ref="AO7:AP7" r:id="rId11" display="(Link)"/>
    <hyperlink ref="AO7" r:id="rId12"/>
    <hyperlink ref="AO8" r:id="rId13"/>
    <hyperlink ref="N8:O8" r:id="rId14" location="next-day-dispatch" display="https://visualisations.aemo.com.au/aemo/nemweb/index.html#next-day-dispatch"/>
    <hyperlink ref="N7:O7" r:id="rId15" display="http://nemweb.com.au/Reports/Current/Next_Day_Dispatch/"/>
    <hyperlink ref="M7" r:id="rId16"/>
    <hyperlink ref="M8" r:id="rId17"/>
  </hyperlinks>
  <pageMargins left="0.7" right="0.7" top="0.75" bottom="0.75" header="0.3" footer="0.3"/>
  <pageSetup paperSize="9" orientation="portrait" horizontalDpi="300" verticalDpi="300" r:id="rId18"/>
</worksheet>
</file>

<file path=customMetadata/metadata.xml><?xml version="1.0" encoding="utf-8"?>
<metadata xmlns:m="http://www.titus.com/ns/TRANSGRID" id="562fbea0-e0d9-4160-8966-811eb167a311">
  <m:TransgridDataClassification value="#Public#">
    <alt>TransgridDataClassification=#Public#</alt>
  </m:TransgridDataClassification>
</metadata>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a 1 e 2 a 7 1 2 - 4 2 3 3 - 4 a 3 e - a a d c - a 0 4 0 7 b 6 2 8 0 8 f "   x m l n s = " h t t p : / / s c h e m a s . m i c r o s o f t . c o m / D a t a M a s h u p " > A A A A A B c D A A B Q S w M E F A A C A A g A n K j h V E F x x w e n A A A A + A A A A B I A H A B D b 2 5 m a W c v U G F j a 2 F n Z S 5 4 b W w g o h g A K K A U A A A A A A A A A A A A A A A A A A A A A A A A A A A A h Y 9 N C s I w G E S v U r J v / t S i 5 W u K u L U g i O K 2 x N g G 2 1 S a 1 P R u L j y S V 7 C g V X c u Z 3 g D b x 6 3 O 6 R 9 X Q V X 1 V r d m A Q x T F G g j G y O 2 h Q J 6 t w p n K N U w C a X 5 7 x Q w Q A b G / d W J 6 h 0 7 h I T 4 r 3 H f o K b t i C c U k Y O 2 X o r S 1 X n o T b W 5 U Y q 9 F k d / 6 + Q g P 1 L R n A c M T x j C 4 6 n E Q M y 1 p B p 8 0 X 4 Y I w p k J 8 S V l 3 l u l Y J Z c L l D s g Y g b x f i C d Q S w M E F A A C A A g A n K j h 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y o 4 V Q o i k e 4 D g A A A B E A A A A T A B w A R m 9 y b X V s Y X M v U 2 V j d G l v b j E u b S C i G A A o o B Q A A A A A A A A A A A A A A A A A A A A A A A A A A A A r T k 0 u y c z P U w i G 0 I b W A F B L A Q I t A B Q A A g A I A J y o 4 V R B c c c H p w A A A P g A A A A S A A A A A A A A A A A A A A A A A A A A A A B D b 2 5 m a W c v U G F j a 2 F n Z S 5 4 b W x Q S w E C L Q A U A A I A C A C c q O F U D 8 r p q 6 Q A A A D p A A A A E w A A A A A A A A A A A A A A A A D z A A A A W 0 N v b n R l b n R f V H l w Z X N d L n h t b F B L A Q I t A B Q A A g A I A J y o 4 V Q 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J S 6 0 0 w l g x Q Y P Q j D a E n 5 S d A A A A A A I A A A A A A A N m A A D A A A A A E A A A A F 9 5 v m 4 G y 9 j 9 R r j + V Q i 6 m v 8 A A A A A B I A A A K A A A A A Q A A A A / K A Y L / N S A M J 1 G F R u Q 1 n B a l A A A A C z G T 9 u X h 8 d k P P 6 + 1 3 Q v / 0 Z N V k B v 0 4 Z 0 7 V + z N p P c T W E d E I i t K 1 d r d K u I N m U Z Z y A 4 a I H H U O 4 W x 8 m m d d R 2 1 Y 4 Q d g 1 R q g S k c L f x Z U z J V U K H N 2 r b R Q A A A A k D C j h E i d J g x q y L 6 n 1 + x L E 8 6 V y 3 Q = = < / D a t a M a s h u p > 
</file>

<file path=customXml/itemProps1.xml><?xml version="1.0" encoding="utf-8"?>
<ds:datastoreItem xmlns:ds="http://schemas.openxmlformats.org/officeDocument/2006/customXml" ds:itemID="{1CFE8277-54A0-4F80-94B0-D6A1D50E0AD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 and Disclaimer</vt:lpstr>
      <vt:lpstr>Explanation of data fields</vt:lpstr>
    </vt:vector>
  </TitlesOfParts>
  <Company>TransGrid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Li-Wen Yip</dc:creator>
  <cp:keywords>Transgrid.Data.Classification:#Public#, Transgrid.Data.Classification:#Official#</cp:keywords>
  <cp:lastModifiedBy>Li-Wen Yip</cp:lastModifiedBy>
  <dcterms:created xsi:type="dcterms:W3CDTF">2020-07-30T13:00:27Z</dcterms:created>
  <dcterms:modified xsi:type="dcterms:W3CDTF">2022-08-02T11:54:45Z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562fbea0-e0d9-4160-8966-811eb167a311</vt:lpwstr>
  </property>
  <property fmtid="{D5CDD505-2E9C-101B-9397-08002B2CF9AE}" pid="3" name="TransgridDataClassifierFirst">
    <vt:lpwstr>P87593</vt:lpwstr>
  </property>
  <property fmtid="{D5CDD505-2E9C-101B-9397-08002B2CF9AE}" pid="4" name="TransgridDataClassifierLast">
    <vt:lpwstr>P87593</vt:lpwstr>
  </property>
  <property fmtid="{D5CDD505-2E9C-101B-9397-08002B2CF9AE}" pid="5" name="TransgridDataClassifierLastDate">
    <vt:lpwstr>2022-08-02</vt:lpwstr>
  </property>
  <property fmtid="{D5CDD505-2E9C-101B-9397-08002B2CF9AE}" pid="6" name="TransgridDataClassification">
    <vt:lpwstr>#Public#</vt:lpwstr>
  </property>
</Properties>
</file>